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queryTables/queryTable5.xml" ContentType="application/vnd.openxmlformats-officedocument.spreadsheetml.queryTable+xml"/>
  <Override PartName="/xl/tables/table7.xml" ContentType="application/vnd.openxmlformats-officedocument.spreadsheetml.table+xml"/>
  <Override PartName="/xl/queryTables/queryTable6.xml" ContentType="application/vnd.openxmlformats-officedocument.spreadsheetml.queryTable+xml"/>
  <Override PartName="/xl/drawings/drawing1.xml" ContentType="application/vnd.openxmlformats-officedocument.drawing+xml"/>
  <Override PartName="/xl/tables/table8.xml" ContentType="application/vnd.openxmlformats-officedocument.spreadsheetml.table+xml"/>
  <Override PartName="/xl/queryTables/queryTable7.xml" ContentType="application/vnd.openxmlformats-officedocument.spreadsheetml.queryTable+xml"/>
  <Override PartName="/xl/tables/table9.xml" ContentType="application/vnd.openxmlformats-officedocument.spreadsheetml.table+xml"/>
  <Override PartName="/xl/queryTables/queryTable8.xml" ContentType="application/vnd.openxmlformats-officedocument.spreadsheetml.queryTable+xml"/>
  <Override PartName="/xl/tables/table10.xml" ContentType="application/vnd.openxmlformats-officedocument.spreadsheetml.table+xml"/>
  <Override PartName="/xl/queryTables/queryTable9.xml" ContentType="application/vnd.openxmlformats-officedocument.spreadsheetml.queryTable+xml"/>
  <Override PartName="/xl/drawings/drawing2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queryTables/queryTable10.xml" ContentType="application/vnd.openxmlformats-officedocument.spreadsheetml.query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queryTables/queryTable11.xml" ContentType="application/vnd.openxmlformats-officedocument.spreadsheetml.queryTable+xml"/>
  <Override PartName="/xl/tables/table15.xml" ContentType="application/vnd.openxmlformats-officedocument.spreadsheetml.table+xml"/>
  <Override PartName="/xl/queryTables/queryTable12.xml" ContentType="application/vnd.openxmlformats-officedocument.spreadsheetml.queryTable+xml"/>
  <Override PartName="/xl/tables/table16.xml" ContentType="application/vnd.openxmlformats-officedocument.spreadsheetml.table+xml"/>
  <Override PartName="/xl/queryTables/queryTable13.xml" ContentType="application/vnd.openxmlformats-officedocument.spreadsheetml.queryTable+xml"/>
  <Override PartName="/xl/tables/table17.xml" ContentType="application/vnd.openxmlformats-officedocument.spreadsheetml.table+xml"/>
  <Override PartName="/xl/queryTables/queryTable14.xml" ContentType="application/vnd.openxmlformats-officedocument.spreadsheetml.queryTable+xml"/>
  <Override PartName="/xl/tables/table18.xml" ContentType="application/vnd.openxmlformats-officedocument.spreadsheetml.table+xml"/>
  <Override PartName="/xl/queryTables/queryTable15.xml" ContentType="application/vnd.openxmlformats-officedocument.spreadsheetml.queryTable+xml"/>
  <Override PartName="/xl/tables/table19.xml" ContentType="application/vnd.openxmlformats-officedocument.spreadsheetml.table+xml"/>
  <Override PartName="/xl/queryTables/queryTable16.xml" ContentType="application/vnd.openxmlformats-officedocument.spreadsheetml.queryTable+xml"/>
  <Override PartName="/xl/tables/table20.xml" ContentType="application/vnd.openxmlformats-officedocument.spreadsheetml.table+xml"/>
  <Override PartName="/xl/queryTables/queryTable17.xml" ContentType="application/vnd.openxmlformats-officedocument.spreadsheetml.queryTable+xml"/>
  <Override PartName="/xl/tables/table21.xml" ContentType="application/vnd.openxmlformats-officedocument.spreadsheetml.table+xml"/>
  <Override PartName="/xl/queryTables/queryTable18.xml" ContentType="application/vnd.openxmlformats-officedocument.spreadsheetml.queryTable+xml"/>
  <Override PartName="/xl/tables/table22.xml" ContentType="application/vnd.openxmlformats-officedocument.spreadsheetml.table+xml"/>
  <Override PartName="/xl/queryTables/queryTable19.xml" ContentType="application/vnd.openxmlformats-officedocument.spreadsheetml.queryTable+xml"/>
  <Override PartName="/xl/tables/table23.xml" ContentType="application/vnd.openxmlformats-officedocument.spreadsheetml.table+xml"/>
  <Override PartName="/xl/queryTables/queryTable20.xml" ContentType="application/vnd.openxmlformats-officedocument.spreadsheetml.queryTable+xml"/>
  <Override PartName="/xl/tables/table24.xml" ContentType="application/vnd.openxmlformats-officedocument.spreadsheetml.table+xml"/>
  <Override PartName="/xl/queryTables/queryTable21.xml" ContentType="application/vnd.openxmlformats-officedocument.spreadsheetml.queryTable+xml"/>
  <Override PartName="/xl/tables/table25.xml" ContentType="application/vnd.openxmlformats-officedocument.spreadsheetml.table+xml"/>
  <Override PartName="/xl/queryTables/queryTable22.xml" ContentType="application/vnd.openxmlformats-officedocument.spreadsheetml.queryTable+xml"/>
  <Override PartName="/xl/tables/table26.xml" ContentType="application/vnd.openxmlformats-officedocument.spreadsheetml.table+xml"/>
  <Override PartName="/xl/queryTables/queryTable23.xml" ContentType="application/vnd.openxmlformats-officedocument.spreadsheetml.query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 condivisi\Campionati e Regolamenti\CALENDARIO ATTIVITA' DILETTANTISTICA\CALENDARIO 2023\Per sito\"/>
    </mc:Choice>
  </mc:AlternateContent>
  <xr:revisionPtr revIDLastSave="0" documentId="13_ncr:1_{9229402B-8049-4370-A60C-4D770540D706}" xr6:coauthVersionLast="47" xr6:coauthVersionMax="47" xr10:uidLastSave="{00000000-0000-0000-0000-000000000000}"/>
  <bookViews>
    <workbookView xWindow="-120" yWindow="-120" windowWidth="29040" windowHeight="15840" firstSheet="7" activeTab="10" xr2:uid="{00000000-000D-0000-FFFF-FFFF00000000}"/>
  </bookViews>
  <sheets>
    <sheet name="Foglio6" sheetId="46" state="hidden" r:id="rId1"/>
    <sheet name="Foglio11" sheetId="48" state="hidden" r:id="rId2"/>
    <sheet name="Foglio7" sheetId="47" state="hidden" r:id="rId3"/>
    <sheet name="Foglio12" sheetId="49" state="hidden" r:id="rId4"/>
    <sheet name="Foglio13" sheetId="50" state="hidden" r:id="rId5"/>
    <sheet name="Foglio23" sheetId="51" state="hidden" r:id="rId6"/>
    <sheet name="Foglio24" sheetId="52" state="hidden" r:id="rId7"/>
    <sheet name="Calendario Att. Dilettantistica" sheetId="54" r:id="rId8"/>
    <sheet name="Foglio25" sheetId="53" state="hidden" r:id="rId9"/>
    <sheet name="GARA_REGOLAMENTO_SPECIALE" sheetId="56" state="hidden" r:id="rId10"/>
    <sheet name="Calendario Attività Giovanile" sheetId="1" r:id="rId11"/>
    <sheet name="Foglio8" sheetId="10" state="hidden" r:id="rId12"/>
    <sheet name="Foglio9" sheetId="11" state="hidden" r:id="rId13"/>
    <sheet name="Foglio10" sheetId="12" state="hidden" r:id="rId14"/>
    <sheet name="Foglio14" sheetId="16" state="hidden" r:id="rId15"/>
    <sheet name="Foglio15" sheetId="17" state="hidden" r:id="rId16"/>
    <sheet name="Foglio16" sheetId="18" state="hidden" r:id="rId17"/>
    <sheet name="Foglio17" sheetId="19" state="hidden" r:id="rId18"/>
    <sheet name="Foglio18" sheetId="20" state="hidden" r:id="rId19"/>
    <sheet name="Foglio19" sheetId="21" state="hidden" r:id="rId20"/>
    <sheet name="Foglio20" sheetId="22" state="hidden" r:id="rId21"/>
    <sheet name="Foglio21" sheetId="23" state="hidden" r:id="rId22"/>
    <sheet name="Foglio22" sheetId="24" state="hidden" r:id="rId23"/>
    <sheet name="dicembre 2022" sheetId="55" state="hidden" r:id="rId24"/>
    <sheet name="Inserimento o Modifica Gare" sheetId="4" state="hidden" r:id="rId25"/>
    <sheet name="Elenchi" sheetId="2" state="hidden" r:id="rId26"/>
  </sheets>
  <definedNames>
    <definedName name="_xlnm.Print_Area" localSheetId="7">'Calendario Att. Dilettantistica'!$A$1:$AD$171</definedName>
    <definedName name="_xlnm.Print_Area" localSheetId="10">'Calendario Attività Giovanile'!$D$176:$J$192</definedName>
    <definedName name="DatiEsterni_1" localSheetId="10" hidden="1">'Calendario Attività Giovanile'!$B$6:$K$463</definedName>
    <definedName name="DatiEsterni_1" localSheetId="23" hidden="1">'dicembre 2022'!$A$1:$O$7</definedName>
    <definedName name="DatiEsterni_1" localSheetId="13" hidden="1">Foglio10!$A$1:$O$40</definedName>
    <definedName name="DatiEsterni_1" localSheetId="14" hidden="1">Foglio14!$A$1:$O$56</definedName>
    <definedName name="DatiEsterni_1" localSheetId="15" hidden="1">Foglio15!$A$1:$O$36</definedName>
    <definedName name="DatiEsterni_1" localSheetId="16" hidden="1">Foglio16!$A$1:$O$77</definedName>
    <definedName name="DatiEsterni_1" localSheetId="17" hidden="1">Foglio17!$A$1:$O$68</definedName>
    <definedName name="DatiEsterni_1" localSheetId="18" hidden="1">Foglio18!$A$1:$O$39</definedName>
    <definedName name="DatiEsterni_1" localSheetId="19" hidden="1">Foglio19!$A$1:$O$51</definedName>
    <definedName name="DatiEsterni_1" localSheetId="20" hidden="1">Foglio20!$A$1:$O$41</definedName>
    <definedName name="DatiEsterni_1" localSheetId="21" hidden="1">Foglio21!$A$1:$O$29</definedName>
    <definedName name="DatiEsterni_1" localSheetId="22" hidden="1">Foglio22!$A$1:$O$6</definedName>
    <definedName name="DatiEsterni_1" localSheetId="11" hidden="1">Foglio8!$A$1:$O$9</definedName>
    <definedName name="DatiEsterni_1" localSheetId="12" hidden="1">Foglio9!$A$1:$O$21</definedName>
    <definedName name="DatiEsterni_2" localSheetId="3" hidden="1">Foglio12!$A$1:$H$5</definedName>
    <definedName name="DatiEsterni_2" localSheetId="4" hidden="1">Foglio13!$A$1:$H$28</definedName>
    <definedName name="DatiEsterni_2" localSheetId="5" hidden="1">Foglio23!$A$1:$H$12</definedName>
    <definedName name="DatiEsterni_2" localSheetId="6" hidden="1">Foglio24!$A$1:$H$17</definedName>
    <definedName name="DatiEsterni_2" localSheetId="8" hidden="1">Foglio25!$A$1:$H$20</definedName>
    <definedName name="DatiEsterni_2" localSheetId="0" hidden="1">Foglio6!$A$1:$H$62</definedName>
    <definedName name="DatiEsterni_2" localSheetId="2" hidden="1">Foglio7!$A$1:$H$21</definedName>
    <definedName name="DatiEsterni_2" localSheetId="9" hidden="1">GARA_REGOLAMENTO_SPECIALE!$A$1:$H$7</definedName>
    <definedName name="DatiEsterni_3" localSheetId="7" hidden="1">'Calendario Att. Dilettantistica'!$A$6:$H$170</definedName>
    <definedName name="elenco">Elenchi!$A$1:$A$12</definedName>
    <definedName name="tipologia">'Calendario Attività Giovanile'!$D$466:$D$473</definedName>
    <definedName name="zona">Elenchi!$E$1:$E$7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54" l="1"/>
  <c r="I8" i="54"/>
  <c r="I9" i="54"/>
  <c r="I10" i="54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/>
  <c r="I28" i="54"/>
  <c r="I29" i="54"/>
  <c r="I30" i="54"/>
  <c r="I31" i="54"/>
  <c r="I32" i="54"/>
  <c r="I33" i="54"/>
  <c r="I34" i="54"/>
  <c r="I35" i="54"/>
  <c r="I36" i="54"/>
  <c r="I37" i="54"/>
  <c r="I38" i="54"/>
  <c r="I39" i="54"/>
  <c r="I40" i="54"/>
  <c r="I41" i="54"/>
  <c r="I42" i="54"/>
  <c r="I43" i="54"/>
  <c r="I44" i="54"/>
  <c r="I45" i="54"/>
  <c r="I46" i="54"/>
  <c r="I47" i="54"/>
  <c r="I48" i="54"/>
  <c r="I49" i="54"/>
  <c r="I50" i="54"/>
  <c r="I51" i="54"/>
  <c r="I52" i="54"/>
  <c r="I53" i="54"/>
  <c r="I54" i="54"/>
  <c r="I55" i="54"/>
  <c r="I56" i="54"/>
  <c r="I57" i="54"/>
  <c r="I58" i="54"/>
  <c r="I59" i="54"/>
  <c r="I60" i="54"/>
  <c r="I61" i="54"/>
  <c r="I62" i="54"/>
  <c r="I63" i="54"/>
  <c r="I64" i="54"/>
  <c r="I65" i="54"/>
  <c r="I66" i="54"/>
  <c r="I67" i="54"/>
  <c r="I68" i="54"/>
  <c r="I69" i="54"/>
  <c r="I70" i="54"/>
  <c r="I71" i="54"/>
  <c r="I72" i="54"/>
  <c r="I73" i="54"/>
  <c r="I74" i="54"/>
  <c r="I75" i="54"/>
  <c r="I76" i="54"/>
  <c r="I77" i="54"/>
  <c r="I78" i="54"/>
  <c r="I79" i="54"/>
  <c r="I80" i="54"/>
  <c r="I81" i="54"/>
  <c r="I82" i="54"/>
  <c r="I83" i="54"/>
  <c r="I84" i="54"/>
  <c r="I85" i="54"/>
  <c r="I86" i="54"/>
  <c r="I87" i="54"/>
  <c r="I88" i="54"/>
  <c r="I89" i="54"/>
  <c r="I90" i="54"/>
  <c r="I91" i="54"/>
  <c r="I92" i="54"/>
  <c r="I93" i="54"/>
  <c r="I94" i="54"/>
  <c r="I95" i="54"/>
  <c r="I96" i="54"/>
  <c r="I97" i="54"/>
  <c r="I98" i="54"/>
  <c r="I99" i="54"/>
  <c r="I100" i="54"/>
  <c r="I101" i="54"/>
  <c r="I102" i="54"/>
  <c r="I103" i="54"/>
  <c r="I104" i="54"/>
  <c r="I105" i="54"/>
  <c r="I106" i="54"/>
  <c r="I107" i="54"/>
  <c r="I108" i="54"/>
  <c r="I109" i="54"/>
  <c r="I110" i="54"/>
  <c r="I111" i="54"/>
  <c r="I112" i="54"/>
  <c r="I113" i="54"/>
  <c r="I114" i="54"/>
  <c r="I115" i="54"/>
  <c r="I116" i="54"/>
  <c r="I117" i="54"/>
  <c r="I118" i="54"/>
  <c r="I119" i="54"/>
  <c r="I120" i="54"/>
  <c r="I121" i="54"/>
  <c r="I122" i="54"/>
  <c r="I123" i="54"/>
  <c r="I124" i="54"/>
  <c r="I125" i="54"/>
  <c r="I126" i="54"/>
  <c r="I127" i="54"/>
  <c r="I128" i="54"/>
  <c r="I129" i="54"/>
  <c r="I130" i="54"/>
  <c r="I131" i="54"/>
  <c r="I132" i="54"/>
  <c r="I133" i="54"/>
  <c r="I134" i="54"/>
  <c r="I135" i="54"/>
  <c r="I136" i="54"/>
  <c r="I137" i="54"/>
  <c r="I138" i="54"/>
  <c r="I139" i="54"/>
  <c r="I140" i="54"/>
  <c r="I141" i="54"/>
  <c r="I142" i="54"/>
  <c r="I143" i="54"/>
  <c r="I144" i="54"/>
  <c r="I145" i="54"/>
  <c r="I146" i="54"/>
  <c r="I147" i="54"/>
  <c r="I148" i="54"/>
  <c r="I149" i="54"/>
  <c r="I150" i="54"/>
  <c r="I151" i="54"/>
  <c r="I152" i="54"/>
  <c r="I153" i="54"/>
  <c r="I154" i="54"/>
  <c r="I155" i="54"/>
  <c r="I156" i="54"/>
  <c r="I157" i="54"/>
  <c r="I158" i="54"/>
  <c r="I159" i="54"/>
  <c r="I160" i="54"/>
  <c r="I161" i="54"/>
  <c r="I162" i="54"/>
  <c r="I163" i="54"/>
  <c r="I164" i="54"/>
  <c r="I165" i="54"/>
  <c r="I166" i="54"/>
  <c r="I167" i="54"/>
  <c r="I168" i="54"/>
  <c r="I169" i="54"/>
  <c r="I170" i="54"/>
  <c r="J7" i="54"/>
  <c r="J8" i="54"/>
  <c r="J9" i="54"/>
  <c r="J10" i="54"/>
  <c r="J11" i="54"/>
  <c r="J12" i="54"/>
  <c r="J13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/>
  <c r="J28" i="54"/>
  <c r="J29" i="54"/>
  <c r="J30" i="54"/>
  <c r="J31" i="54"/>
  <c r="J32" i="54"/>
  <c r="J33" i="54"/>
  <c r="J34" i="54"/>
  <c r="J35" i="54"/>
  <c r="J36" i="54"/>
  <c r="J37" i="54"/>
  <c r="J38" i="54"/>
  <c r="J39" i="54"/>
  <c r="J40" i="54"/>
  <c r="J41" i="54"/>
  <c r="J42" i="54"/>
  <c r="J43" i="54"/>
  <c r="J44" i="54"/>
  <c r="J45" i="54"/>
  <c r="J46" i="54"/>
  <c r="J47" i="54"/>
  <c r="J48" i="54"/>
  <c r="J49" i="54"/>
  <c r="J50" i="54"/>
  <c r="J51" i="54"/>
  <c r="J52" i="54"/>
  <c r="J53" i="54"/>
  <c r="J54" i="54"/>
  <c r="J55" i="54"/>
  <c r="J56" i="54"/>
  <c r="J57" i="54"/>
  <c r="J58" i="54"/>
  <c r="J59" i="54"/>
  <c r="J60" i="54"/>
  <c r="J61" i="54"/>
  <c r="J62" i="54"/>
  <c r="J63" i="54"/>
  <c r="J64" i="54"/>
  <c r="J65" i="54"/>
  <c r="J66" i="54"/>
  <c r="J67" i="54"/>
  <c r="J68" i="54"/>
  <c r="J69" i="54"/>
  <c r="J70" i="54"/>
  <c r="J71" i="54"/>
  <c r="J72" i="54"/>
  <c r="J73" i="54"/>
  <c r="J74" i="54"/>
  <c r="J75" i="54"/>
  <c r="J76" i="54"/>
  <c r="J77" i="54"/>
  <c r="J78" i="54"/>
  <c r="J79" i="54"/>
  <c r="J80" i="54"/>
  <c r="J81" i="54"/>
  <c r="J82" i="54"/>
  <c r="J83" i="54"/>
  <c r="J84" i="54"/>
  <c r="J85" i="54"/>
  <c r="J86" i="54"/>
  <c r="J87" i="54"/>
  <c r="J88" i="54"/>
  <c r="J89" i="54"/>
  <c r="J90" i="54"/>
  <c r="J91" i="54"/>
  <c r="J92" i="54"/>
  <c r="J93" i="54"/>
  <c r="J94" i="54"/>
  <c r="J95" i="54"/>
  <c r="J96" i="54"/>
  <c r="J97" i="54"/>
  <c r="J98" i="54"/>
  <c r="J99" i="54"/>
  <c r="J100" i="54"/>
  <c r="J101" i="54"/>
  <c r="J102" i="54"/>
  <c r="J103" i="54"/>
  <c r="J104" i="54"/>
  <c r="J105" i="54"/>
  <c r="J106" i="54"/>
  <c r="J107" i="54"/>
  <c r="J108" i="54"/>
  <c r="J109" i="54"/>
  <c r="J110" i="54"/>
  <c r="J111" i="54"/>
  <c r="J112" i="54"/>
  <c r="J113" i="54"/>
  <c r="J114" i="54"/>
  <c r="J115" i="54"/>
  <c r="J116" i="54"/>
  <c r="J117" i="54"/>
  <c r="J118" i="54"/>
  <c r="J119" i="54"/>
  <c r="J120" i="54"/>
  <c r="J121" i="54"/>
  <c r="J122" i="54"/>
  <c r="J123" i="54"/>
  <c r="J124" i="54"/>
  <c r="J125" i="54"/>
  <c r="J126" i="54"/>
  <c r="J127" i="54"/>
  <c r="J128" i="54"/>
  <c r="J129" i="54"/>
  <c r="J130" i="54"/>
  <c r="J131" i="54"/>
  <c r="J132" i="54"/>
  <c r="J133" i="54"/>
  <c r="J134" i="54"/>
  <c r="J135" i="54"/>
  <c r="J136" i="54"/>
  <c r="J137" i="54"/>
  <c r="J138" i="54"/>
  <c r="J139" i="54"/>
  <c r="J140" i="54"/>
  <c r="J141" i="54"/>
  <c r="J142" i="54"/>
  <c r="J143" i="54"/>
  <c r="J144" i="54"/>
  <c r="J145" i="54"/>
  <c r="J146" i="54"/>
  <c r="J147" i="54"/>
  <c r="J148" i="54"/>
  <c r="J149" i="54"/>
  <c r="J150" i="54"/>
  <c r="J151" i="54"/>
  <c r="J152" i="54"/>
  <c r="J153" i="54"/>
  <c r="J154" i="54"/>
  <c r="J155" i="54"/>
  <c r="J156" i="54"/>
  <c r="J157" i="54"/>
  <c r="J158" i="54"/>
  <c r="J159" i="54"/>
  <c r="J160" i="54"/>
  <c r="J161" i="54"/>
  <c r="J162" i="54"/>
  <c r="J163" i="54"/>
  <c r="J164" i="54"/>
  <c r="J165" i="54"/>
  <c r="J166" i="54"/>
  <c r="J167" i="54"/>
  <c r="J168" i="54"/>
  <c r="J169" i="54"/>
  <c r="J170" i="54"/>
  <c r="B231" i="4"/>
  <c r="C231" i="4"/>
  <c r="K231" i="4"/>
  <c r="L231" i="4"/>
  <c r="N231" i="4" s="1"/>
  <c r="M231" i="4"/>
  <c r="O231" i="4"/>
  <c r="B289" i="4"/>
  <c r="C289" i="4"/>
  <c r="K289" i="4"/>
  <c r="L289" i="4" s="1"/>
  <c r="N289" i="4" s="1"/>
  <c r="B356" i="4"/>
  <c r="C356" i="4"/>
  <c r="K356" i="4"/>
  <c r="L356" i="4" s="1"/>
  <c r="N356" i="4" s="1"/>
  <c r="M356" i="4"/>
  <c r="O356" i="4" s="1"/>
  <c r="B419" i="4"/>
  <c r="C419" i="4"/>
  <c r="K419" i="4"/>
  <c r="L419" i="4" s="1"/>
  <c r="N419" i="4" s="1"/>
  <c r="B205" i="4"/>
  <c r="C205" i="4"/>
  <c r="K205" i="4"/>
  <c r="L205" i="4" s="1"/>
  <c r="N205" i="4" s="1"/>
  <c r="M205" i="4"/>
  <c r="O205" i="4" s="1"/>
  <c r="B462" i="4"/>
  <c r="C462" i="4"/>
  <c r="K462" i="4"/>
  <c r="L462" i="4" s="1"/>
  <c r="N462" i="4" s="1"/>
  <c r="B387" i="4"/>
  <c r="C387" i="4"/>
  <c r="K387" i="4"/>
  <c r="L387" i="4" s="1"/>
  <c r="N387" i="4" s="1"/>
  <c r="M387" i="4"/>
  <c r="O387" i="4" s="1"/>
  <c r="B166" i="4"/>
  <c r="C166" i="4"/>
  <c r="K166" i="4"/>
  <c r="L166" i="4" s="1"/>
  <c r="N166" i="4" s="1"/>
  <c r="M166" i="4"/>
  <c r="O166" i="4" s="1"/>
  <c r="B402" i="4"/>
  <c r="C402" i="4"/>
  <c r="K402" i="4"/>
  <c r="L402" i="4" s="1"/>
  <c r="N402" i="4" s="1"/>
  <c r="M402" i="4"/>
  <c r="O402" i="4" s="1"/>
  <c r="B209" i="4"/>
  <c r="C209" i="4"/>
  <c r="K209" i="4"/>
  <c r="L209" i="4" s="1"/>
  <c r="N209" i="4" s="1"/>
  <c r="M209" i="4"/>
  <c r="O209" i="4" s="1"/>
  <c r="B375" i="4"/>
  <c r="C375" i="4"/>
  <c r="K375" i="4"/>
  <c r="L375" i="4" s="1"/>
  <c r="N375" i="4" s="1"/>
  <c r="M375" i="4"/>
  <c r="O375" i="4" s="1"/>
  <c r="B370" i="4"/>
  <c r="C370" i="4"/>
  <c r="K370" i="4"/>
  <c r="L370" i="4" s="1"/>
  <c r="N370" i="4" s="1"/>
  <c r="M370" i="4"/>
  <c r="O370" i="4" s="1"/>
  <c r="B473" i="4"/>
  <c r="C473" i="4"/>
  <c r="K473" i="4"/>
  <c r="L473" i="4" s="1"/>
  <c r="N473" i="4" s="1"/>
  <c r="M473" i="4"/>
  <c r="O473" i="4" s="1"/>
  <c r="B472" i="4"/>
  <c r="C472" i="4"/>
  <c r="K472" i="4"/>
  <c r="L472" i="4" s="1"/>
  <c r="N472" i="4" s="1"/>
  <c r="M472" i="4"/>
  <c r="O472" i="4" s="1"/>
  <c r="B346" i="4"/>
  <c r="C346" i="4"/>
  <c r="K346" i="4"/>
  <c r="L346" i="4" s="1"/>
  <c r="N346" i="4" s="1"/>
  <c r="M346" i="4"/>
  <c r="O346" i="4" s="1"/>
  <c r="B318" i="4"/>
  <c r="C318" i="4"/>
  <c r="K318" i="4"/>
  <c r="L318" i="4" s="1"/>
  <c r="N318" i="4" s="1"/>
  <c r="M318" i="4"/>
  <c r="O318" i="4" s="1"/>
  <c r="B214" i="4"/>
  <c r="C214" i="4"/>
  <c r="K214" i="4"/>
  <c r="L214" i="4" s="1"/>
  <c r="N214" i="4" s="1"/>
  <c r="M214" i="4"/>
  <c r="O214" i="4" s="1"/>
  <c r="B232" i="4"/>
  <c r="C232" i="4"/>
  <c r="K232" i="4"/>
  <c r="L232" i="4" s="1"/>
  <c r="N232" i="4" s="1"/>
  <c r="M232" i="4"/>
  <c r="O232" i="4" s="1"/>
  <c r="B471" i="4"/>
  <c r="C471" i="4"/>
  <c r="K471" i="4"/>
  <c r="L471" i="4" s="1"/>
  <c r="N471" i="4" s="1"/>
  <c r="B153" i="4"/>
  <c r="C153" i="4"/>
  <c r="K153" i="4"/>
  <c r="L153" i="4" s="1"/>
  <c r="N153" i="4" s="1"/>
  <c r="B451" i="4"/>
  <c r="C451" i="4"/>
  <c r="K451" i="4"/>
  <c r="L451" i="4" s="1"/>
  <c r="N451" i="4" s="1"/>
  <c r="M451" i="4"/>
  <c r="O451" i="4" s="1"/>
  <c r="B450" i="4"/>
  <c r="C450" i="4"/>
  <c r="K450" i="4"/>
  <c r="L450" i="4" s="1"/>
  <c r="N450" i="4" s="1"/>
  <c r="M450" i="4"/>
  <c r="O450" i="4" s="1"/>
  <c r="B457" i="4"/>
  <c r="C457" i="4"/>
  <c r="K457" i="4"/>
  <c r="L457" i="4" s="1"/>
  <c r="N457" i="4" s="1"/>
  <c r="M457" i="4"/>
  <c r="O457" i="4" s="1"/>
  <c r="B426" i="4"/>
  <c r="C426" i="4"/>
  <c r="K426" i="4"/>
  <c r="L426" i="4" s="1"/>
  <c r="N426" i="4" s="1"/>
  <c r="M426" i="4"/>
  <c r="O426" i="4" s="1"/>
  <c r="B380" i="4"/>
  <c r="C380" i="4"/>
  <c r="K380" i="4"/>
  <c r="L380" i="4" s="1"/>
  <c r="N380" i="4" s="1"/>
  <c r="M380" i="4"/>
  <c r="O380" i="4" s="1"/>
  <c r="B361" i="4"/>
  <c r="C361" i="4"/>
  <c r="K361" i="4"/>
  <c r="L361" i="4" s="1"/>
  <c r="N361" i="4" s="1"/>
  <c r="M361" i="4"/>
  <c r="O361" i="4" s="1"/>
  <c r="B272" i="4"/>
  <c r="C272" i="4"/>
  <c r="K272" i="4"/>
  <c r="L272" i="4" s="1"/>
  <c r="N272" i="4" s="1"/>
  <c r="M272" i="4"/>
  <c r="O272" i="4" s="1"/>
  <c r="B128" i="4"/>
  <c r="C128" i="4"/>
  <c r="K128" i="4"/>
  <c r="L128" i="4" s="1"/>
  <c r="N128" i="4" s="1"/>
  <c r="M128" i="4"/>
  <c r="O128" i="4" s="1"/>
  <c r="B288" i="4"/>
  <c r="C288" i="4"/>
  <c r="K288" i="4"/>
  <c r="M288" i="4" s="1"/>
  <c r="O288" i="4" s="1"/>
  <c r="B90" i="4"/>
  <c r="C90" i="4"/>
  <c r="K90" i="4"/>
  <c r="L90" i="4" s="1"/>
  <c r="N90" i="4" s="1"/>
  <c r="M90" i="4"/>
  <c r="O90" i="4" s="1"/>
  <c r="B362" i="4"/>
  <c r="C362" i="4"/>
  <c r="K362" i="4"/>
  <c r="L362" i="4" s="1"/>
  <c r="N362" i="4" s="1"/>
  <c r="M362" i="4"/>
  <c r="O362" i="4" s="1"/>
  <c r="B424" i="4"/>
  <c r="C424" i="4"/>
  <c r="K424" i="4"/>
  <c r="L424" i="4" s="1"/>
  <c r="N424" i="4" s="1"/>
  <c r="M424" i="4"/>
  <c r="O424" i="4" s="1"/>
  <c r="B282" i="4"/>
  <c r="C282" i="4"/>
  <c r="K282" i="4"/>
  <c r="L282" i="4" s="1"/>
  <c r="N282" i="4" s="1"/>
  <c r="M282" i="4"/>
  <c r="O282" i="4" s="1"/>
  <c r="B162" i="4"/>
  <c r="C162" i="4"/>
  <c r="K162" i="4"/>
  <c r="L162" i="4" s="1"/>
  <c r="N162" i="4" s="1"/>
  <c r="M162" i="4"/>
  <c r="O162" i="4" s="1"/>
  <c r="B107" i="4"/>
  <c r="C107" i="4"/>
  <c r="K107" i="4"/>
  <c r="L107" i="4" s="1"/>
  <c r="N107" i="4" s="1"/>
  <c r="M107" i="4"/>
  <c r="O107" i="4" s="1"/>
  <c r="B106" i="4"/>
  <c r="C106" i="4"/>
  <c r="K106" i="4"/>
  <c r="L106" i="4" s="1"/>
  <c r="N106" i="4" s="1"/>
  <c r="M106" i="4"/>
  <c r="O106" i="4" s="1"/>
  <c r="B217" i="4"/>
  <c r="C217" i="4"/>
  <c r="K217" i="4"/>
  <c r="L217" i="4" s="1"/>
  <c r="N217" i="4" s="1"/>
  <c r="M217" i="4"/>
  <c r="O217" i="4" s="1"/>
  <c r="B212" i="4"/>
  <c r="C212" i="4"/>
  <c r="K212" i="4"/>
  <c r="L212" i="4" s="1"/>
  <c r="N212" i="4" s="1"/>
  <c r="M212" i="4"/>
  <c r="O212" i="4" s="1"/>
  <c r="B91" i="4"/>
  <c r="C91" i="4"/>
  <c r="K91" i="4"/>
  <c r="L91" i="4" s="1"/>
  <c r="N91" i="4" s="1"/>
  <c r="M91" i="4"/>
  <c r="O91" i="4" s="1"/>
  <c r="B333" i="4"/>
  <c r="C333" i="4"/>
  <c r="K333" i="4"/>
  <c r="L333" i="4" s="1"/>
  <c r="N333" i="4" s="1"/>
  <c r="M333" i="4"/>
  <c r="O333" i="4" s="1"/>
  <c r="B379" i="4"/>
  <c r="C379" i="4"/>
  <c r="K379" i="4"/>
  <c r="L379" i="4" s="1"/>
  <c r="N379" i="4" s="1"/>
  <c r="M379" i="4"/>
  <c r="O379" i="4" s="1"/>
  <c r="B338" i="4"/>
  <c r="C338" i="4"/>
  <c r="K338" i="4"/>
  <c r="L338" i="4" s="1"/>
  <c r="N338" i="4" s="1"/>
  <c r="M338" i="4"/>
  <c r="O338" i="4" s="1"/>
  <c r="B331" i="4"/>
  <c r="C331" i="4"/>
  <c r="K331" i="4"/>
  <c r="L331" i="4" s="1"/>
  <c r="N331" i="4" s="1"/>
  <c r="M331" i="4"/>
  <c r="O331" i="4" s="1"/>
  <c r="P231" i="4" l="1"/>
  <c r="P356" i="4"/>
  <c r="M289" i="4"/>
  <c r="O289" i="4" s="1"/>
  <c r="P289" i="4" s="1"/>
  <c r="P205" i="4"/>
  <c r="M419" i="4"/>
  <c r="O419" i="4" s="1"/>
  <c r="P419" i="4" s="1"/>
  <c r="M462" i="4"/>
  <c r="O462" i="4" s="1"/>
  <c r="P462" i="4" s="1"/>
  <c r="P387" i="4"/>
  <c r="P166" i="4"/>
  <c r="P402" i="4"/>
  <c r="P209" i="4"/>
  <c r="P375" i="4"/>
  <c r="P473" i="4"/>
  <c r="P370" i="4"/>
  <c r="P472" i="4"/>
  <c r="P346" i="4"/>
  <c r="P318" i="4"/>
  <c r="P214" i="4"/>
  <c r="M471" i="4"/>
  <c r="O471" i="4" s="1"/>
  <c r="P471" i="4" s="1"/>
  <c r="P232" i="4"/>
  <c r="M153" i="4"/>
  <c r="O153" i="4" s="1"/>
  <c r="P153" i="4" s="1"/>
  <c r="P450" i="4"/>
  <c r="P451" i="4"/>
  <c r="P128" i="4"/>
  <c r="P361" i="4"/>
  <c r="P457" i="4"/>
  <c r="P426" i="4"/>
  <c r="P380" i="4"/>
  <c r="L288" i="4"/>
  <c r="N288" i="4" s="1"/>
  <c r="P288" i="4" s="1"/>
  <c r="P272" i="4"/>
  <c r="P362" i="4"/>
  <c r="P90" i="4"/>
  <c r="P424" i="4"/>
  <c r="P282" i="4"/>
  <c r="P212" i="4"/>
  <c r="P162" i="4"/>
  <c r="P107" i="4"/>
  <c r="P106" i="4"/>
  <c r="P91" i="4"/>
  <c r="P333" i="4"/>
  <c r="P217" i="4"/>
  <c r="P331" i="4"/>
  <c r="P379" i="4"/>
  <c r="P338" i="4"/>
  <c r="B206" i="4"/>
  <c r="C206" i="4"/>
  <c r="K206" i="4"/>
  <c r="L206" i="4" s="1"/>
  <c r="N206" i="4" s="1"/>
  <c r="M206" i="4"/>
  <c r="O206" i="4" s="1"/>
  <c r="B332" i="4"/>
  <c r="C332" i="4"/>
  <c r="K332" i="4"/>
  <c r="L332" i="4" s="1"/>
  <c r="N332" i="4" s="1"/>
  <c r="M332" i="4"/>
  <c r="O332" i="4" s="1"/>
  <c r="B145" i="4"/>
  <c r="C145" i="4"/>
  <c r="K145" i="4"/>
  <c r="L145" i="4" s="1"/>
  <c r="N145" i="4" s="1"/>
  <c r="B127" i="4"/>
  <c r="C127" i="4"/>
  <c r="K127" i="4"/>
  <c r="L127" i="4" s="1"/>
  <c r="N127" i="4" s="1"/>
  <c r="M127" i="4"/>
  <c r="O127" i="4" s="1"/>
  <c r="B94" i="4"/>
  <c r="C94" i="4"/>
  <c r="K94" i="4"/>
  <c r="L94" i="4" s="1"/>
  <c r="N94" i="4" s="1"/>
  <c r="M94" i="4"/>
  <c r="O94" i="4" s="1"/>
  <c r="B44" i="4"/>
  <c r="C44" i="4"/>
  <c r="K44" i="4"/>
  <c r="L44" i="4" s="1"/>
  <c r="N44" i="4" s="1"/>
  <c r="M44" i="4"/>
  <c r="O44" i="4" s="1"/>
  <c r="M145" i="4" l="1"/>
  <c r="O145" i="4" s="1"/>
  <c r="P145" i="4" s="1"/>
  <c r="P206" i="4"/>
  <c r="P44" i="4"/>
  <c r="P332" i="4"/>
  <c r="P127" i="4"/>
  <c r="P94" i="4"/>
  <c r="C476" i="4"/>
  <c r="C477" i="4"/>
  <c r="C478" i="4"/>
  <c r="C479" i="4"/>
  <c r="C480" i="4"/>
  <c r="C481" i="4"/>
  <c r="B137" i="4" l="1"/>
  <c r="C137" i="4"/>
  <c r="K137" i="4"/>
  <c r="L137" i="4" s="1"/>
  <c r="N137" i="4" s="1"/>
  <c r="M137" i="4"/>
  <c r="O137" i="4" s="1"/>
  <c r="B101" i="4"/>
  <c r="C101" i="4"/>
  <c r="K101" i="4"/>
  <c r="L101" i="4" s="1"/>
  <c r="N101" i="4" s="1"/>
  <c r="M101" i="4"/>
  <c r="O101" i="4" s="1"/>
  <c r="B385" i="4"/>
  <c r="C385" i="4"/>
  <c r="K385" i="4"/>
  <c r="L385" i="4" s="1"/>
  <c r="N385" i="4" s="1"/>
  <c r="M385" i="4"/>
  <c r="O385" i="4" s="1"/>
  <c r="B266" i="4"/>
  <c r="C266" i="4"/>
  <c r="K266" i="4"/>
  <c r="L266" i="4" s="1"/>
  <c r="N266" i="4" s="1"/>
  <c r="M266" i="4"/>
  <c r="O266" i="4" s="1"/>
  <c r="B468" i="4"/>
  <c r="C468" i="4"/>
  <c r="K468" i="4"/>
  <c r="L468" i="4" s="1"/>
  <c r="N468" i="4" s="1"/>
  <c r="M468" i="4"/>
  <c r="O468" i="4" s="1"/>
  <c r="B467" i="4"/>
  <c r="C467" i="4"/>
  <c r="K467" i="4"/>
  <c r="L467" i="4" s="1"/>
  <c r="N467" i="4" s="1"/>
  <c r="M467" i="4"/>
  <c r="O467" i="4" s="1"/>
  <c r="B388" i="4"/>
  <c r="C388" i="4"/>
  <c r="K388" i="4"/>
  <c r="L388" i="4" s="1"/>
  <c r="N388" i="4" s="1"/>
  <c r="B175" i="4"/>
  <c r="C175" i="4"/>
  <c r="K175" i="4"/>
  <c r="L175" i="4" s="1"/>
  <c r="N175" i="4" s="1"/>
  <c r="M175" i="4"/>
  <c r="O175" i="4" s="1"/>
  <c r="B100" i="4"/>
  <c r="C100" i="4"/>
  <c r="K100" i="4"/>
  <c r="L100" i="4" s="1"/>
  <c r="N100" i="4" s="1"/>
  <c r="M100" i="4"/>
  <c r="O100" i="4" s="1"/>
  <c r="B82" i="4"/>
  <c r="C82" i="4"/>
  <c r="K82" i="4"/>
  <c r="L82" i="4" s="1"/>
  <c r="N82" i="4" s="1"/>
  <c r="B84" i="4"/>
  <c r="C84" i="4"/>
  <c r="K84" i="4"/>
  <c r="L84" i="4" s="1"/>
  <c r="N84" i="4" s="1"/>
  <c r="M84" i="4"/>
  <c r="O84" i="4" s="1"/>
  <c r="B317" i="4"/>
  <c r="C317" i="4"/>
  <c r="K317" i="4"/>
  <c r="M317" i="4" s="1"/>
  <c r="O317" i="4" s="1"/>
  <c r="B177" i="4"/>
  <c r="C177" i="4"/>
  <c r="K177" i="4"/>
  <c r="L177" i="4" s="1"/>
  <c r="N177" i="4" s="1"/>
  <c r="M177" i="4"/>
  <c r="O177" i="4" s="1"/>
  <c r="B438" i="4"/>
  <c r="C438" i="4"/>
  <c r="K438" i="4"/>
  <c r="L438" i="4" s="1"/>
  <c r="N438" i="4" s="1"/>
  <c r="M438" i="4"/>
  <c r="O438" i="4" s="1"/>
  <c r="B437" i="4"/>
  <c r="C437" i="4"/>
  <c r="K437" i="4"/>
  <c r="L437" i="4" s="1"/>
  <c r="N437" i="4" s="1"/>
  <c r="M437" i="4"/>
  <c r="O437" i="4" s="1"/>
  <c r="B413" i="4"/>
  <c r="C413" i="4"/>
  <c r="K413" i="4"/>
  <c r="L413" i="4" s="1"/>
  <c r="N413" i="4" s="1"/>
  <c r="M413" i="4"/>
  <c r="O413" i="4" s="1"/>
  <c r="B351" i="4"/>
  <c r="C351" i="4"/>
  <c r="K351" i="4"/>
  <c r="L351" i="4" s="1"/>
  <c r="N351" i="4" s="1"/>
  <c r="M351" i="4"/>
  <c r="O351" i="4" s="1"/>
  <c r="B322" i="4"/>
  <c r="C322" i="4"/>
  <c r="K322" i="4"/>
  <c r="L322" i="4" s="1"/>
  <c r="N322" i="4" s="1"/>
  <c r="M322" i="4"/>
  <c r="O322" i="4" s="1"/>
  <c r="B305" i="4"/>
  <c r="C305" i="4"/>
  <c r="K305" i="4"/>
  <c r="L305" i="4" s="1"/>
  <c r="N305" i="4" s="1"/>
  <c r="B299" i="4"/>
  <c r="C299" i="4"/>
  <c r="K299" i="4"/>
  <c r="L299" i="4" s="1"/>
  <c r="N299" i="4" s="1"/>
  <c r="M299" i="4"/>
  <c r="O299" i="4" s="1"/>
  <c r="B298" i="4"/>
  <c r="C298" i="4"/>
  <c r="K298" i="4"/>
  <c r="L298" i="4" s="1"/>
  <c r="N298" i="4" s="1"/>
  <c r="M298" i="4"/>
  <c r="O298" i="4" s="1"/>
  <c r="B194" i="4"/>
  <c r="C194" i="4"/>
  <c r="K194" i="4"/>
  <c r="L194" i="4" s="1"/>
  <c r="N194" i="4" s="1"/>
  <c r="M194" i="4"/>
  <c r="O194" i="4" s="1"/>
  <c r="B164" i="4"/>
  <c r="C164" i="4"/>
  <c r="K164" i="4"/>
  <c r="L164" i="4" s="1"/>
  <c r="N164" i="4" s="1"/>
  <c r="M164" i="4"/>
  <c r="O164" i="4" s="1"/>
  <c r="B357" i="4"/>
  <c r="C357" i="4"/>
  <c r="K357" i="4"/>
  <c r="L357" i="4" s="1"/>
  <c r="N357" i="4" s="1"/>
  <c r="M357" i="4"/>
  <c r="O357" i="4" s="1"/>
  <c r="B344" i="4"/>
  <c r="C344" i="4"/>
  <c r="K344" i="4"/>
  <c r="L344" i="4" s="1"/>
  <c r="N344" i="4" s="1"/>
  <c r="M344" i="4"/>
  <c r="O344" i="4" s="1"/>
  <c r="B326" i="4"/>
  <c r="C326" i="4"/>
  <c r="K326" i="4"/>
  <c r="L326" i="4" s="1"/>
  <c r="N326" i="4" s="1"/>
  <c r="M326" i="4"/>
  <c r="O326" i="4" s="1"/>
  <c r="B286" i="4"/>
  <c r="C286" i="4"/>
  <c r="K286" i="4"/>
  <c r="L286" i="4" s="1"/>
  <c r="N286" i="4" s="1"/>
  <c r="M286" i="4"/>
  <c r="O286" i="4" s="1"/>
  <c r="B287" i="4"/>
  <c r="C287" i="4"/>
  <c r="K287" i="4"/>
  <c r="L287" i="4" s="1"/>
  <c r="N287" i="4" s="1"/>
  <c r="M287" i="4"/>
  <c r="O287" i="4" s="1"/>
  <c r="B276" i="4"/>
  <c r="C276" i="4"/>
  <c r="K276" i="4"/>
  <c r="L276" i="4" s="1"/>
  <c r="N276" i="4" s="1"/>
  <c r="M276" i="4"/>
  <c r="O276" i="4" s="1"/>
  <c r="B255" i="4"/>
  <c r="C255" i="4"/>
  <c r="K255" i="4"/>
  <c r="L255" i="4" s="1"/>
  <c r="N255" i="4" s="1"/>
  <c r="M255" i="4"/>
  <c r="O255" i="4" s="1"/>
  <c r="B103" i="4"/>
  <c r="C103" i="4"/>
  <c r="K103" i="4"/>
  <c r="L103" i="4" s="1"/>
  <c r="N103" i="4" s="1"/>
  <c r="M103" i="4"/>
  <c r="O103" i="4" s="1"/>
  <c r="B174" i="4"/>
  <c r="C174" i="4"/>
  <c r="K174" i="4"/>
  <c r="L174" i="4" s="1"/>
  <c r="N174" i="4" s="1"/>
  <c r="B147" i="4"/>
  <c r="C147" i="4"/>
  <c r="K147" i="4"/>
  <c r="L147" i="4" s="1"/>
  <c r="N147" i="4" s="1"/>
  <c r="M147" i="4"/>
  <c r="O147" i="4" s="1"/>
  <c r="B218" i="4"/>
  <c r="C218" i="4"/>
  <c r="K218" i="4"/>
  <c r="L218" i="4" s="1"/>
  <c r="N218" i="4" s="1"/>
  <c r="M218" i="4"/>
  <c r="O218" i="4" s="1"/>
  <c r="B142" i="4"/>
  <c r="C142" i="4"/>
  <c r="K142" i="4"/>
  <c r="L142" i="4" s="1"/>
  <c r="N142" i="4" s="1"/>
  <c r="M142" i="4"/>
  <c r="O142" i="4" s="1"/>
  <c r="B442" i="4"/>
  <c r="C442" i="4"/>
  <c r="K442" i="4"/>
  <c r="L442" i="4" s="1"/>
  <c r="N442" i="4" s="1"/>
  <c r="M442" i="4"/>
  <c r="O442" i="4" s="1"/>
  <c r="B377" i="4"/>
  <c r="C377" i="4"/>
  <c r="K377" i="4"/>
  <c r="L377" i="4" s="1"/>
  <c r="N377" i="4" s="1"/>
  <c r="M377" i="4"/>
  <c r="O377" i="4" s="1"/>
  <c r="B118" i="4"/>
  <c r="C118" i="4"/>
  <c r="K118" i="4"/>
  <c r="L118" i="4" s="1"/>
  <c r="N118" i="4" s="1"/>
  <c r="M118" i="4"/>
  <c r="O118" i="4" s="1"/>
  <c r="B411" i="4"/>
  <c r="C411" i="4"/>
  <c r="K411" i="4"/>
  <c r="L411" i="4" s="1"/>
  <c r="N411" i="4" s="1"/>
  <c r="M411" i="4"/>
  <c r="O411" i="4" s="1"/>
  <c r="B396" i="4"/>
  <c r="C396" i="4"/>
  <c r="K396" i="4"/>
  <c r="L396" i="4" s="1"/>
  <c r="N396" i="4" s="1"/>
  <c r="M396" i="4"/>
  <c r="O396" i="4" s="1"/>
  <c r="B314" i="4"/>
  <c r="C314" i="4"/>
  <c r="K314" i="4"/>
  <c r="L314" i="4" s="1"/>
  <c r="N314" i="4" s="1"/>
  <c r="M314" i="4"/>
  <c r="O314" i="4" s="1"/>
  <c r="B265" i="4"/>
  <c r="C265" i="4"/>
  <c r="K265" i="4"/>
  <c r="L265" i="4" s="1"/>
  <c r="N265" i="4" s="1"/>
  <c r="M265" i="4"/>
  <c r="O265" i="4" s="1"/>
  <c r="B179" i="4"/>
  <c r="C179" i="4"/>
  <c r="K179" i="4"/>
  <c r="L179" i="4" s="1"/>
  <c r="N179" i="4" s="1"/>
  <c r="M179" i="4"/>
  <c r="O179" i="4" s="1"/>
  <c r="B184" i="4"/>
  <c r="C184" i="4"/>
  <c r="K184" i="4"/>
  <c r="L184" i="4" s="1"/>
  <c r="N184" i="4" s="1"/>
  <c r="M184" i="4"/>
  <c r="O184" i="4" s="1"/>
  <c r="B132" i="4"/>
  <c r="C132" i="4"/>
  <c r="K132" i="4"/>
  <c r="L132" i="4" s="1"/>
  <c r="N132" i="4" s="1"/>
  <c r="B130" i="4"/>
  <c r="C130" i="4"/>
  <c r="K130" i="4"/>
  <c r="L130" i="4" s="1"/>
  <c r="N130" i="4" s="1"/>
  <c r="M130" i="4"/>
  <c r="O130" i="4" s="1"/>
  <c r="B53" i="4"/>
  <c r="C53" i="4"/>
  <c r="K53" i="4"/>
  <c r="L53" i="4" s="1"/>
  <c r="N53" i="4" s="1"/>
  <c r="M53" i="4"/>
  <c r="O53" i="4" s="1"/>
  <c r="B97" i="4"/>
  <c r="C97" i="4"/>
  <c r="K97" i="4"/>
  <c r="L97" i="4" s="1"/>
  <c r="N97" i="4" s="1"/>
  <c r="B421" i="4"/>
  <c r="C421" i="4"/>
  <c r="K421" i="4"/>
  <c r="L421" i="4" s="1"/>
  <c r="N421" i="4" s="1"/>
  <c r="B392" i="4"/>
  <c r="C392" i="4"/>
  <c r="K392" i="4"/>
  <c r="L392" i="4" s="1"/>
  <c r="N392" i="4" s="1"/>
  <c r="M392" i="4"/>
  <c r="O392" i="4" s="1"/>
  <c r="B311" i="4"/>
  <c r="C311" i="4"/>
  <c r="K311" i="4"/>
  <c r="L311" i="4" s="1"/>
  <c r="N311" i="4" s="1"/>
  <c r="M311" i="4"/>
  <c r="O311" i="4" s="1"/>
  <c r="B165" i="4"/>
  <c r="C165" i="4"/>
  <c r="K165" i="4"/>
  <c r="L165" i="4" s="1"/>
  <c r="N165" i="4" s="1"/>
  <c r="M165" i="4"/>
  <c r="O165" i="4" s="1"/>
  <c r="B62" i="4"/>
  <c r="C62" i="4"/>
  <c r="K62" i="4"/>
  <c r="L62" i="4" s="1"/>
  <c r="N62" i="4" s="1"/>
  <c r="M62" i="4"/>
  <c r="O62" i="4" s="1"/>
  <c r="B68" i="4"/>
  <c r="C68" i="4"/>
  <c r="K68" i="4"/>
  <c r="L68" i="4" s="1"/>
  <c r="N68" i="4" s="1"/>
  <c r="B469" i="4"/>
  <c r="C469" i="4"/>
  <c r="K469" i="4"/>
  <c r="L469" i="4" s="1"/>
  <c r="N469" i="4" s="1"/>
  <c r="B453" i="4"/>
  <c r="C453" i="4"/>
  <c r="K453" i="4"/>
  <c r="L453" i="4" s="1"/>
  <c r="N453" i="4" s="1"/>
  <c r="B455" i="4"/>
  <c r="C455" i="4"/>
  <c r="K455" i="4"/>
  <c r="L455" i="4" s="1"/>
  <c r="N455" i="4" s="1"/>
  <c r="B449" i="4"/>
  <c r="C449" i="4"/>
  <c r="K449" i="4"/>
  <c r="L449" i="4" s="1"/>
  <c r="N449" i="4" s="1"/>
  <c r="M449" i="4"/>
  <c r="O449" i="4" s="1"/>
  <c r="B259" i="4"/>
  <c r="C259" i="4"/>
  <c r="K259" i="4"/>
  <c r="L259" i="4" s="1"/>
  <c r="N259" i="4" s="1"/>
  <c r="M259" i="4"/>
  <c r="O259" i="4" s="1"/>
  <c r="B216" i="4"/>
  <c r="C216" i="4"/>
  <c r="K216" i="4"/>
  <c r="L216" i="4" s="1"/>
  <c r="N216" i="4" s="1"/>
  <c r="M216" i="4"/>
  <c r="O216" i="4" s="1"/>
  <c r="B32" i="4"/>
  <c r="C32" i="4"/>
  <c r="K32" i="4"/>
  <c r="L32" i="4" s="1"/>
  <c r="N32" i="4" s="1"/>
  <c r="M32" i="4"/>
  <c r="O32" i="4" s="1"/>
  <c r="P137" i="4" l="1"/>
  <c r="P385" i="4"/>
  <c r="P101" i="4"/>
  <c r="P266" i="4"/>
  <c r="P468" i="4"/>
  <c r="P467" i="4"/>
  <c r="M388" i="4"/>
  <c r="O388" i="4" s="1"/>
  <c r="P388" i="4" s="1"/>
  <c r="P175" i="4"/>
  <c r="P100" i="4"/>
  <c r="M82" i="4"/>
  <c r="O82" i="4" s="1"/>
  <c r="P82" i="4" s="1"/>
  <c r="L317" i="4"/>
  <c r="N317" i="4" s="1"/>
  <c r="P317" i="4" s="1"/>
  <c r="P84" i="4"/>
  <c r="P437" i="4"/>
  <c r="P177" i="4"/>
  <c r="P438" i="4"/>
  <c r="P413" i="4"/>
  <c r="P351" i="4"/>
  <c r="P322" i="4"/>
  <c r="M305" i="4"/>
  <c r="O305" i="4" s="1"/>
  <c r="P305" i="4" s="1"/>
  <c r="P299" i="4"/>
  <c r="P298" i="4"/>
  <c r="P194" i="4"/>
  <c r="P164" i="4"/>
  <c r="P357" i="4"/>
  <c r="P344" i="4"/>
  <c r="P326" i="4"/>
  <c r="P287" i="4"/>
  <c r="P286" i="4"/>
  <c r="P276" i="4"/>
  <c r="P255" i="4"/>
  <c r="P103" i="4"/>
  <c r="M174" i="4"/>
  <c r="O174" i="4" s="1"/>
  <c r="P174" i="4" s="1"/>
  <c r="P147" i="4"/>
  <c r="P218" i="4"/>
  <c r="P142" i="4"/>
  <c r="P442" i="4"/>
  <c r="P377" i="4"/>
  <c r="P118" i="4"/>
  <c r="P411" i="4"/>
  <c r="P396" i="4"/>
  <c r="P314" i="4"/>
  <c r="P265" i="4"/>
  <c r="P179" i="4"/>
  <c r="M132" i="4"/>
  <c r="O132" i="4" s="1"/>
  <c r="P132" i="4" s="1"/>
  <c r="P184" i="4"/>
  <c r="M97" i="4"/>
  <c r="O97" i="4" s="1"/>
  <c r="P97" i="4" s="1"/>
  <c r="P130" i="4"/>
  <c r="P53" i="4"/>
  <c r="M421" i="4"/>
  <c r="O421" i="4" s="1"/>
  <c r="P421" i="4" s="1"/>
  <c r="P392" i="4"/>
  <c r="P311" i="4"/>
  <c r="M469" i="4"/>
  <c r="O469" i="4" s="1"/>
  <c r="P469" i="4" s="1"/>
  <c r="P165" i="4"/>
  <c r="M68" i="4"/>
  <c r="O68" i="4" s="1"/>
  <c r="P68" i="4" s="1"/>
  <c r="P62" i="4"/>
  <c r="M453" i="4"/>
  <c r="O453" i="4" s="1"/>
  <c r="P453" i="4" s="1"/>
  <c r="P216" i="4"/>
  <c r="P259" i="4"/>
  <c r="M455" i="4"/>
  <c r="O455" i="4" s="1"/>
  <c r="P455" i="4" s="1"/>
  <c r="P449" i="4"/>
  <c r="P32" i="4"/>
  <c r="B11" i="4"/>
  <c r="C11" i="4"/>
  <c r="K11" i="4"/>
  <c r="L11" i="4" s="1"/>
  <c r="N11" i="4" s="1"/>
  <c r="M11" i="4"/>
  <c r="O11" i="4" s="1"/>
  <c r="B294" i="4"/>
  <c r="C294" i="4"/>
  <c r="K294" i="4"/>
  <c r="L294" i="4" s="1"/>
  <c r="N294" i="4" s="1"/>
  <c r="M294" i="4"/>
  <c r="O294" i="4" s="1"/>
  <c r="B280" i="4"/>
  <c r="C280" i="4"/>
  <c r="K280" i="4"/>
  <c r="L280" i="4" s="1"/>
  <c r="N280" i="4" s="1"/>
  <c r="M280" i="4"/>
  <c r="O280" i="4" s="1"/>
  <c r="B224" i="4"/>
  <c r="C224" i="4"/>
  <c r="K224" i="4"/>
  <c r="L224" i="4" s="1"/>
  <c r="N224" i="4" s="1"/>
  <c r="M224" i="4"/>
  <c r="O224" i="4" s="1"/>
  <c r="B215" i="4"/>
  <c r="C215" i="4"/>
  <c r="K215" i="4"/>
  <c r="L215" i="4" s="1"/>
  <c r="N215" i="4" s="1"/>
  <c r="M215" i="4"/>
  <c r="O215" i="4" s="1"/>
  <c r="B157" i="4"/>
  <c r="C157" i="4"/>
  <c r="K157" i="4"/>
  <c r="L157" i="4" s="1"/>
  <c r="N157" i="4" s="1"/>
  <c r="M157" i="4"/>
  <c r="O157" i="4" s="1"/>
  <c r="B138" i="4"/>
  <c r="C138" i="4"/>
  <c r="K138" i="4"/>
  <c r="L138" i="4" s="1"/>
  <c r="N138" i="4" s="1"/>
  <c r="M138" i="4"/>
  <c r="O138" i="4" s="1"/>
  <c r="B201" i="4"/>
  <c r="C201" i="4"/>
  <c r="K201" i="4"/>
  <c r="L201" i="4" s="1"/>
  <c r="N201" i="4" s="1"/>
  <c r="B15" i="4"/>
  <c r="C15" i="4"/>
  <c r="K15" i="4"/>
  <c r="L15" i="4" s="1"/>
  <c r="N15" i="4" s="1"/>
  <c r="M15" i="4"/>
  <c r="O15" i="4" s="1"/>
  <c r="B441" i="4"/>
  <c r="C441" i="4"/>
  <c r="K441" i="4"/>
  <c r="L441" i="4" s="1"/>
  <c r="N441" i="4" s="1"/>
  <c r="M441" i="4"/>
  <c r="O441" i="4" s="1"/>
  <c r="B443" i="4"/>
  <c r="C443" i="4"/>
  <c r="K443" i="4"/>
  <c r="L443" i="4" s="1"/>
  <c r="N443" i="4" s="1"/>
  <c r="M443" i="4"/>
  <c r="O443" i="4" s="1"/>
  <c r="B460" i="4"/>
  <c r="C460" i="4"/>
  <c r="K460" i="4"/>
  <c r="L460" i="4" s="1"/>
  <c r="N460" i="4" s="1"/>
  <c r="B435" i="4"/>
  <c r="C435" i="4"/>
  <c r="K435" i="4"/>
  <c r="L435" i="4" s="1"/>
  <c r="N435" i="4" s="1"/>
  <c r="B416" i="4"/>
  <c r="C416" i="4"/>
  <c r="K416" i="4"/>
  <c r="L416" i="4" s="1"/>
  <c r="N416" i="4" s="1"/>
  <c r="M416" i="4"/>
  <c r="O416" i="4" s="1"/>
  <c r="B401" i="4"/>
  <c r="C401" i="4"/>
  <c r="K401" i="4"/>
  <c r="L401" i="4" s="1"/>
  <c r="N401" i="4" s="1"/>
  <c r="B390" i="4"/>
  <c r="C390" i="4"/>
  <c r="K390" i="4"/>
  <c r="L390" i="4" s="1"/>
  <c r="N390" i="4" s="1"/>
  <c r="M390" i="4"/>
  <c r="O390" i="4" s="1"/>
  <c r="B342" i="4"/>
  <c r="C342" i="4"/>
  <c r="K342" i="4"/>
  <c r="L342" i="4" s="1"/>
  <c r="N342" i="4" s="1"/>
  <c r="M342" i="4"/>
  <c r="O342" i="4" s="1"/>
  <c r="B325" i="4"/>
  <c r="C325" i="4"/>
  <c r="K325" i="4"/>
  <c r="L325" i="4" s="1"/>
  <c r="N325" i="4" s="1"/>
  <c r="B271" i="4"/>
  <c r="C271" i="4"/>
  <c r="K271" i="4"/>
  <c r="L271" i="4" s="1"/>
  <c r="N271" i="4" s="1"/>
  <c r="M271" i="4"/>
  <c r="O271" i="4" s="1"/>
  <c r="B269" i="4"/>
  <c r="C269" i="4"/>
  <c r="K269" i="4"/>
  <c r="L269" i="4" s="1"/>
  <c r="N269" i="4" s="1"/>
  <c r="M269" i="4"/>
  <c r="O269" i="4" s="1"/>
  <c r="B252" i="4"/>
  <c r="C252" i="4"/>
  <c r="K252" i="4"/>
  <c r="L252" i="4" s="1"/>
  <c r="N252" i="4" s="1"/>
  <c r="M252" i="4"/>
  <c r="O252" i="4" s="1"/>
  <c r="B227" i="4"/>
  <c r="C227" i="4"/>
  <c r="K227" i="4"/>
  <c r="L227" i="4" s="1"/>
  <c r="N227" i="4" s="1"/>
  <c r="M227" i="4"/>
  <c r="O227" i="4" s="1"/>
  <c r="B208" i="4"/>
  <c r="C208" i="4"/>
  <c r="K208" i="4"/>
  <c r="L208" i="4" s="1"/>
  <c r="N208" i="4" s="1"/>
  <c r="M208" i="4"/>
  <c r="O208" i="4" s="1"/>
  <c r="B180" i="4"/>
  <c r="C180" i="4"/>
  <c r="K180" i="4"/>
  <c r="L180" i="4" s="1"/>
  <c r="N180" i="4" s="1"/>
  <c r="B168" i="4"/>
  <c r="C168" i="4"/>
  <c r="K168" i="4"/>
  <c r="L168" i="4" s="1"/>
  <c r="N168" i="4" s="1"/>
  <c r="M168" i="4"/>
  <c r="O168" i="4" s="1"/>
  <c r="B112" i="4"/>
  <c r="C112" i="4"/>
  <c r="K112" i="4"/>
  <c r="L112" i="4" s="1"/>
  <c r="N112" i="4" s="1"/>
  <c r="B74" i="4"/>
  <c r="C74" i="4"/>
  <c r="K74" i="4"/>
  <c r="L74" i="4" s="1"/>
  <c r="N74" i="4" s="1"/>
  <c r="M74" i="4"/>
  <c r="O74" i="4" s="1"/>
  <c r="B75" i="4"/>
  <c r="C75" i="4"/>
  <c r="K75" i="4"/>
  <c r="L75" i="4" s="1"/>
  <c r="N75" i="4" s="1"/>
  <c r="M75" i="4"/>
  <c r="O75" i="4" s="1"/>
  <c r="B60" i="4"/>
  <c r="C60" i="4"/>
  <c r="K60" i="4"/>
  <c r="L60" i="4" s="1"/>
  <c r="N60" i="4" s="1"/>
  <c r="M60" i="4"/>
  <c r="O60" i="4" s="1"/>
  <c r="B16" i="4"/>
  <c r="C16" i="4"/>
  <c r="K16" i="4"/>
  <c r="L16" i="4" s="1"/>
  <c r="N16" i="4" s="1"/>
  <c r="M16" i="4"/>
  <c r="O16" i="4" s="1"/>
  <c r="B64" i="4"/>
  <c r="C64" i="4"/>
  <c r="K64" i="4"/>
  <c r="L64" i="4" s="1"/>
  <c r="N64" i="4" s="1"/>
  <c r="M64" i="4"/>
  <c r="O64" i="4" s="1"/>
  <c r="B429" i="4"/>
  <c r="C429" i="4"/>
  <c r="K429" i="4"/>
  <c r="M429" i="4" s="1"/>
  <c r="O429" i="4" s="1"/>
  <c r="B412" i="4"/>
  <c r="C412" i="4"/>
  <c r="K412" i="4"/>
  <c r="L412" i="4" s="1"/>
  <c r="N412" i="4" s="1"/>
  <c r="M412" i="4"/>
  <c r="O412" i="4" s="1"/>
  <c r="B407" i="4"/>
  <c r="C407" i="4"/>
  <c r="K407" i="4"/>
  <c r="L407" i="4" s="1"/>
  <c r="N407" i="4" s="1"/>
  <c r="B399" i="4"/>
  <c r="C399" i="4"/>
  <c r="K399" i="4"/>
  <c r="L399" i="4" s="1"/>
  <c r="N399" i="4" s="1"/>
  <c r="B381" i="4"/>
  <c r="C381" i="4"/>
  <c r="K381" i="4"/>
  <c r="L381" i="4" s="1"/>
  <c r="N381" i="4" s="1"/>
  <c r="M381" i="4"/>
  <c r="O381" i="4" s="1"/>
  <c r="B367" i="4"/>
  <c r="C367" i="4"/>
  <c r="K367" i="4"/>
  <c r="L367" i="4" s="1"/>
  <c r="N367" i="4" s="1"/>
  <c r="M367" i="4"/>
  <c r="O367" i="4" s="1"/>
  <c r="B347" i="4"/>
  <c r="C347" i="4"/>
  <c r="K347" i="4"/>
  <c r="L347" i="4" s="1"/>
  <c r="N347" i="4" s="1"/>
  <c r="M347" i="4"/>
  <c r="O347" i="4" s="1"/>
  <c r="B337" i="4"/>
  <c r="C337" i="4"/>
  <c r="K337" i="4"/>
  <c r="L337" i="4" s="1"/>
  <c r="N337" i="4" s="1"/>
  <c r="M337" i="4"/>
  <c r="O337" i="4" s="1"/>
  <c r="B308" i="4"/>
  <c r="C308" i="4"/>
  <c r="K308" i="4"/>
  <c r="L308" i="4" s="1"/>
  <c r="N308" i="4" s="1"/>
  <c r="B301" i="4"/>
  <c r="C301" i="4"/>
  <c r="K301" i="4"/>
  <c r="M301" i="4" s="1"/>
  <c r="O301" i="4" s="1"/>
  <c r="B300" i="4"/>
  <c r="C300" i="4"/>
  <c r="K300" i="4"/>
  <c r="L300" i="4" s="1"/>
  <c r="N300" i="4" s="1"/>
  <c r="M300" i="4"/>
  <c r="O300" i="4" s="1"/>
  <c r="B291" i="4"/>
  <c r="C291" i="4"/>
  <c r="K291" i="4"/>
  <c r="L291" i="4" s="1"/>
  <c r="N291" i="4" s="1"/>
  <c r="B292" i="4"/>
  <c r="C292" i="4"/>
  <c r="K292" i="4"/>
  <c r="L292" i="4" s="1"/>
  <c r="N292" i="4" s="1"/>
  <c r="M292" i="4"/>
  <c r="O292" i="4" s="1"/>
  <c r="B262" i="4"/>
  <c r="C262" i="4"/>
  <c r="K262" i="4"/>
  <c r="L262" i="4" s="1"/>
  <c r="N262" i="4" s="1"/>
  <c r="B254" i="4"/>
  <c r="C254" i="4"/>
  <c r="K254" i="4"/>
  <c r="L254" i="4" s="1"/>
  <c r="N254" i="4" s="1"/>
  <c r="M254" i="4"/>
  <c r="O254" i="4" s="1"/>
  <c r="B251" i="4"/>
  <c r="C251" i="4"/>
  <c r="K251" i="4"/>
  <c r="M251" i="4" s="1"/>
  <c r="O251" i="4" s="1"/>
  <c r="B242" i="4"/>
  <c r="C242" i="4"/>
  <c r="K242" i="4"/>
  <c r="L242" i="4" s="1"/>
  <c r="N242" i="4" s="1"/>
  <c r="M242" i="4"/>
  <c r="O242" i="4" s="1"/>
  <c r="B239" i="4"/>
  <c r="C239" i="4"/>
  <c r="K239" i="4"/>
  <c r="L239" i="4" s="1"/>
  <c r="N239" i="4" s="1"/>
  <c r="M239" i="4"/>
  <c r="O239" i="4" s="1"/>
  <c r="B225" i="4"/>
  <c r="C225" i="4"/>
  <c r="K225" i="4"/>
  <c r="L225" i="4" s="1"/>
  <c r="N225" i="4" s="1"/>
  <c r="M225" i="4"/>
  <c r="O225" i="4" s="1"/>
  <c r="B196" i="4"/>
  <c r="C196" i="4"/>
  <c r="K196" i="4"/>
  <c r="L196" i="4" s="1"/>
  <c r="N196" i="4" s="1"/>
  <c r="B190" i="4"/>
  <c r="C190" i="4"/>
  <c r="K190" i="4"/>
  <c r="L190" i="4" s="1"/>
  <c r="N190" i="4" s="1"/>
  <c r="M190" i="4"/>
  <c r="O190" i="4" s="1"/>
  <c r="B181" i="4"/>
  <c r="C181" i="4"/>
  <c r="K181" i="4"/>
  <c r="L181" i="4" s="1"/>
  <c r="N181" i="4" s="1"/>
  <c r="M181" i="4"/>
  <c r="O181" i="4" s="1"/>
  <c r="B173" i="4"/>
  <c r="C173" i="4"/>
  <c r="K173" i="4"/>
  <c r="L173" i="4" s="1"/>
  <c r="N173" i="4" s="1"/>
  <c r="M173" i="4"/>
  <c r="O173" i="4" s="1"/>
  <c r="B152" i="4"/>
  <c r="C152" i="4"/>
  <c r="K152" i="4"/>
  <c r="L152" i="4" s="1"/>
  <c r="N152" i="4" s="1"/>
  <c r="B146" i="4"/>
  <c r="C146" i="4"/>
  <c r="K146" i="4"/>
  <c r="L146" i="4" s="1"/>
  <c r="N146" i="4" s="1"/>
  <c r="M146" i="4"/>
  <c r="O146" i="4" s="1"/>
  <c r="B136" i="4"/>
  <c r="C136" i="4"/>
  <c r="K136" i="4"/>
  <c r="L136" i="4" s="1"/>
  <c r="N136" i="4" s="1"/>
  <c r="M136" i="4"/>
  <c r="O136" i="4" s="1"/>
  <c r="B124" i="4"/>
  <c r="C124" i="4"/>
  <c r="K124" i="4"/>
  <c r="M124" i="4" s="1"/>
  <c r="O124" i="4" s="1"/>
  <c r="B70" i="4"/>
  <c r="C70" i="4"/>
  <c r="K70" i="4"/>
  <c r="L70" i="4" s="1"/>
  <c r="N70" i="4" s="1"/>
  <c r="M70" i="4"/>
  <c r="O70" i="4" s="1"/>
  <c r="B58" i="4"/>
  <c r="C58" i="4"/>
  <c r="K58" i="4"/>
  <c r="L58" i="4" s="1"/>
  <c r="N58" i="4" s="1"/>
  <c r="B35" i="4"/>
  <c r="C35" i="4"/>
  <c r="K35" i="4"/>
  <c r="L35" i="4" s="1"/>
  <c r="N35" i="4" s="1"/>
  <c r="M35" i="4"/>
  <c r="O35" i="4" s="1"/>
  <c r="B31" i="4"/>
  <c r="C31" i="4"/>
  <c r="K31" i="4"/>
  <c r="L31" i="4" s="1"/>
  <c r="N31" i="4" s="1"/>
  <c r="M31" i="4"/>
  <c r="O31" i="4" s="1"/>
  <c r="B210" i="4"/>
  <c r="C210" i="4"/>
  <c r="K210" i="4"/>
  <c r="L210" i="4" s="1"/>
  <c r="N210" i="4" s="1"/>
  <c r="M210" i="4"/>
  <c r="O210" i="4" s="1"/>
  <c r="B414" i="4"/>
  <c r="C414" i="4"/>
  <c r="K414" i="4"/>
  <c r="L414" i="4" s="1"/>
  <c r="N414" i="4" s="1"/>
  <c r="B383" i="4"/>
  <c r="C383" i="4"/>
  <c r="K383" i="4"/>
  <c r="L383" i="4" s="1"/>
  <c r="N383" i="4" s="1"/>
  <c r="M383" i="4"/>
  <c r="O383" i="4" s="1"/>
  <c r="B207" i="4"/>
  <c r="C207" i="4"/>
  <c r="K207" i="4"/>
  <c r="L207" i="4" s="1"/>
  <c r="N207" i="4" s="1"/>
  <c r="M207" i="4"/>
  <c r="O207" i="4" s="1"/>
  <c r="B56" i="4"/>
  <c r="C56" i="4"/>
  <c r="K56" i="4"/>
  <c r="L56" i="4" s="1"/>
  <c r="N56" i="4" s="1"/>
  <c r="B430" i="4"/>
  <c r="C430" i="4"/>
  <c r="K430" i="4"/>
  <c r="M430" i="4" s="1"/>
  <c r="O430" i="4" s="1"/>
  <c r="B67" i="4"/>
  <c r="C67" i="4"/>
  <c r="K67" i="4"/>
  <c r="L67" i="4" s="1"/>
  <c r="N67" i="4" s="1"/>
  <c r="M67" i="4"/>
  <c r="O67" i="4" s="1"/>
  <c r="B382" i="4"/>
  <c r="C382" i="4"/>
  <c r="K382" i="4"/>
  <c r="L382" i="4" s="1"/>
  <c r="N382" i="4" s="1"/>
  <c r="M382" i="4"/>
  <c r="O382" i="4" s="1"/>
  <c r="B28" i="4"/>
  <c r="C28" i="4"/>
  <c r="K28" i="4"/>
  <c r="M28" i="4" s="1"/>
  <c r="O28" i="4" s="1"/>
  <c r="B12" i="4"/>
  <c r="C12" i="4"/>
  <c r="K12" i="4"/>
  <c r="L12" i="4" s="1"/>
  <c r="N12" i="4" s="1"/>
  <c r="M12" i="4"/>
  <c r="O12" i="4" s="1"/>
  <c r="B14" i="4"/>
  <c r="C14" i="4"/>
  <c r="K14" i="4"/>
  <c r="L14" i="4" s="1"/>
  <c r="N14" i="4" s="1"/>
  <c r="B408" i="4"/>
  <c r="C408" i="4"/>
  <c r="K408" i="4"/>
  <c r="L408" i="4" s="1"/>
  <c r="N408" i="4" s="1"/>
  <c r="B432" i="4"/>
  <c r="C432" i="4"/>
  <c r="K432" i="4"/>
  <c r="L432" i="4" s="1"/>
  <c r="N432" i="4" s="1"/>
  <c r="B428" i="4"/>
  <c r="C428" i="4"/>
  <c r="K428" i="4"/>
  <c r="L428" i="4" s="1"/>
  <c r="N428" i="4" s="1"/>
  <c r="B456" i="4"/>
  <c r="C456" i="4"/>
  <c r="K456" i="4"/>
  <c r="L456" i="4" s="1"/>
  <c r="N456" i="4" s="1"/>
  <c r="B444" i="4"/>
  <c r="C444" i="4"/>
  <c r="K444" i="4"/>
  <c r="L444" i="4" s="1"/>
  <c r="N444" i="4" s="1"/>
  <c r="M444" i="4"/>
  <c r="O444" i="4" s="1"/>
  <c r="B440" i="4"/>
  <c r="C440" i="4"/>
  <c r="K440" i="4"/>
  <c r="L440" i="4" s="1"/>
  <c r="N440" i="4" s="1"/>
  <c r="B431" i="4"/>
  <c r="C431" i="4"/>
  <c r="K431" i="4"/>
  <c r="M431" i="4" s="1"/>
  <c r="O431" i="4" s="1"/>
  <c r="B397" i="4"/>
  <c r="C397" i="4"/>
  <c r="K397" i="4"/>
  <c r="L397" i="4" s="1"/>
  <c r="N397" i="4" s="1"/>
  <c r="B393" i="4"/>
  <c r="C393" i="4"/>
  <c r="K393" i="4"/>
  <c r="L393" i="4" s="1"/>
  <c r="N393" i="4" s="1"/>
  <c r="M393" i="4"/>
  <c r="O393" i="4" s="1"/>
  <c r="B368" i="4"/>
  <c r="C368" i="4"/>
  <c r="K368" i="4"/>
  <c r="M368" i="4" s="1"/>
  <c r="O368" i="4" s="1"/>
  <c r="B363" i="4"/>
  <c r="C363" i="4"/>
  <c r="K363" i="4"/>
  <c r="L363" i="4" s="1"/>
  <c r="N363" i="4" s="1"/>
  <c r="M363" i="4"/>
  <c r="O363" i="4" s="1"/>
  <c r="B349" i="4"/>
  <c r="C349" i="4"/>
  <c r="K349" i="4"/>
  <c r="L349" i="4" s="1"/>
  <c r="N349" i="4" s="1"/>
  <c r="B350" i="4"/>
  <c r="C350" i="4"/>
  <c r="K350" i="4"/>
  <c r="L350" i="4" s="1"/>
  <c r="N350" i="4" s="1"/>
  <c r="B353" i="4"/>
  <c r="C353" i="4"/>
  <c r="K353" i="4"/>
  <c r="L353" i="4"/>
  <c r="N353" i="4" s="1"/>
  <c r="M353" i="4"/>
  <c r="O353" i="4" s="1"/>
  <c r="B345" i="4"/>
  <c r="C345" i="4"/>
  <c r="K345" i="4"/>
  <c r="L345" i="4" s="1"/>
  <c r="N345" i="4" s="1"/>
  <c r="M345" i="4"/>
  <c r="O345" i="4" s="1"/>
  <c r="B327" i="4"/>
  <c r="C327" i="4"/>
  <c r="K327" i="4"/>
  <c r="L327" i="4" s="1"/>
  <c r="N327" i="4" s="1"/>
  <c r="B303" i="4"/>
  <c r="C303" i="4"/>
  <c r="K303" i="4"/>
  <c r="L303" i="4" s="1"/>
  <c r="N303" i="4" s="1"/>
  <c r="M303" i="4"/>
  <c r="O303" i="4" s="1"/>
  <c r="B281" i="4"/>
  <c r="C281" i="4"/>
  <c r="K281" i="4"/>
  <c r="L281" i="4" s="1"/>
  <c r="N281" i="4" s="1"/>
  <c r="M281" i="4"/>
  <c r="O281" i="4" s="1"/>
  <c r="B270" i="4"/>
  <c r="C270" i="4"/>
  <c r="K270" i="4"/>
  <c r="L270" i="4" s="1"/>
  <c r="N270" i="4" s="1"/>
  <c r="M270" i="4"/>
  <c r="O270" i="4" s="1"/>
  <c r="B260" i="4"/>
  <c r="C260" i="4"/>
  <c r="K260" i="4"/>
  <c r="L260" i="4" s="1"/>
  <c r="N260" i="4" s="1"/>
  <c r="M260" i="4"/>
  <c r="O260" i="4" s="1"/>
  <c r="B256" i="4"/>
  <c r="C256" i="4"/>
  <c r="K256" i="4"/>
  <c r="L256" i="4" s="1"/>
  <c r="N256" i="4" s="1"/>
  <c r="B241" i="4"/>
  <c r="C241" i="4"/>
  <c r="K241" i="4"/>
  <c r="L241" i="4" s="1"/>
  <c r="N241" i="4" s="1"/>
  <c r="M241" i="4"/>
  <c r="O241" i="4" s="1"/>
  <c r="B223" i="4"/>
  <c r="C223" i="4"/>
  <c r="K223" i="4"/>
  <c r="L223" i="4" s="1"/>
  <c r="N223" i="4" s="1"/>
  <c r="M223" i="4"/>
  <c r="O223" i="4" s="1"/>
  <c r="B219" i="4"/>
  <c r="C219" i="4"/>
  <c r="K219" i="4"/>
  <c r="M219" i="4" s="1"/>
  <c r="O219" i="4" s="1"/>
  <c r="B198" i="4"/>
  <c r="C198" i="4"/>
  <c r="K198" i="4"/>
  <c r="L198" i="4" s="1"/>
  <c r="N198" i="4" s="1"/>
  <c r="M198" i="4"/>
  <c r="O198" i="4" s="1"/>
  <c r="B191" i="4"/>
  <c r="C191" i="4"/>
  <c r="K191" i="4"/>
  <c r="L191" i="4" s="1"/>
  <c r="N191" i="4" s="1"/>
  <c r="M191" i="4"/>
  <c r="O191" i="4" s="1"/>
  <c r="B188" i="4"/>
  <c r="C188" i="4"/>
  <c r="K188" i="4"/>
  <c r="L188" i="4" s="1"/>
  <c r="N188" i="4" s="1"/>
  <c r="M188" i="4"/>
  <c r="O188" i="4" s="1"/>
  <c r="B186" i="4"/>
  <c r="C186" i="4"/>
  <c r="K186" i="4"/>
  <c r="L186" i="4" s="1"/>
  <c r="N186" i="4" s="1"/>
  <c r="M186" i="4"/>
  <c r="O186" i="4" s="1"/>
  <c r="B182" i="4"/>
  <c r="C182" i="4"/>
  <c r="K182" i="4"/>
  <c r="L182" i="4" s="1"/>
  <c r="N182" i="4" s="1"/>
  <c r="M182" i="4"/>
  <c r="O182" i="4" s="1"/>
  <c r="B143" i="4"/>
  <c r="C143" i="4"/>
  <c r="K143" i="4"/>
  <c r="L143" i="4" s="1"/>
  <c r="N143" i="4" s="1"/>
  <c r="B125" i="4"/>
  <c r="C125" i="4"/>
  <c r="K125" i="4"/>
  <c r="L125" i="4" s="1"/>
  <c r="N125" i="4" s="1"/>
  <c r="B115" i="4"/>
  <c r="C115" i="4"/>
  <c r="K115" i="4"/>
  <c r="L115" i="4" s="1"/>
  <c r="N115" i="4" s="1"/>
  <c r="M115" i="4"/>
  <c r="O115" i="4" s="1"/>
  <c r="B99" i="4"/>
  <c r="C99" i="4"/>
  <c r="K99" i="4"/>
  <c r="L99" i="4" s="1"/>
  <c r="N99" i="4" s="1"/>
  <c r="B96" i="4"/>
  <c r="C96" i="4"/>
  <c r="K96" i="4"/>
  <c r="L96" i="4" s="1"/>
  <c r="N96" i="4" s="1"/>
  <c r="M96" i="4"/>
  <c r="O96" i="4" s="1"/>
  <c r="B93" i="4"/>
  <c r="C93" i="4"/>
  <c r="K93" i="4"/>
  <c r="L93" i="4" s="1"/>
  <c r="N93" i="4" s="1"/>
  <c r="M93" i="4"/>
  <c r="O93" i="4" s="1"/>
  <c r="B87" i="4"/>
  <c r="C87" i="4"/>
  <c r="K87" i="4"/>
  <c r="M87" i="4" s="1"/>
  <c r="O87" i="4" s="1"/>
  <c r="B86" i="4"/>
  <c r="C86" i="4"/>
  <c r="K86" i="4"/>
  <c r="L86" i="4" s="1"/>
  <c r="N86" i="4" s="1"/>
  <c r="M86" i="4"/>
  <c r="O86" i="4" s="1"/>
  <c r="B72" i="4"/>
  <c r="C72" i="4"/>
  <c r="K72" i="4"/>
  <c r="L72" i="4" s="1"/>
  <c r="N72" i="4" s="1"/>
  <c r="M72" i="4"/>
  <c r="O72" i="4" s="1"/>
  <c r="B50" i="4"/>
  <c r="C50" i="4"/>
  <c r="K50" i="4"/>
  <c r="L50" i="4" s="1"/>
  <c r="N50" i="4" s="1"/>
  <c r="B42" i="4"/>
  <c r="C42" i="4"/>
  <c r="K42" i="4"/>
  <c r="L42" i="4" s="1"/>
  <c r="N42" i="4" s="1"/>
  <c r="B23" i="4"/>
  <c r="C23" i="4"/>
  <c r="K23" i="4"/>
  <c r="L23" i="4" s="1"/>
  <c r="N23" i="4" s="1"/>
  <c r="M23" i="4"/>
  <c r="O23" i="4" s="1"/>
  <c r="B304" i="4"/>
  <c r="C304" i="4"/>
  <c r="K304" i="4"/>
  <c r="L304" i="4" s="1"/>
  <c r="N304" i="4" s="1"/>
  <c r="B114" i="4"/>
  <c r="C114" i="4"/>
  <c r="K114" i="4"/>
  <c r="L114" i="4" s="1"/>
  <c r="N114" i="4" s="1"/>
  <c r="M114" i="4"/>
  <c r="O114" i="4" s="1"/>
  <c r="B183" i="4"/>
  <c r="C183" i="4"/>
  <c r="K183" i="4"/>
  <c r="L183" i="4" s="1"/>
  <c r="N183" i="4" s="1"/>
  <c r="B133" i="4"/>
  <c r="C133" i="4"/>
  <c r="K133" i="4"/>
  <c r="L133" i="4" s="1"/>
  <c r="N133" i="4" s="1"/>
  <c r="O133" i="4"/>
  <c r="P280" i="4" l="1"/>
  <c r="P11" i="4"/>
  <c r="P294" i="4"/>
  <c r="P215" i="4"/>
  <c r="P224" i="4"/>
  <c r="P157" i="4"/>
  <c r="M201" i="4"/>
  <c r="O201" i="4" s="1"/>
  <c r="P201" i="4" s="1"/>
  <c r="P138" i="4"/>
  <c r="P15" i="4"/>
  <c r="M460" i="4"/>
  <c r="O460" i="4" s="1"/>
  <c r="P460" i="4" s="1"/>
  <c r="P441" i="4"/>
  <c r="P443" i="4"/>
  <c r="M435" i="4"/>
  <c r="O435" i="4" s="1"/>
  <c r="P435" i="4" s="1"/>
  <c r="M401" i="4"/>
  <c r="O401" i="4" s="1"/>
  <c r="P401" i="4" s="1"/>
  <c r="P416" i="4"/>
  <c r="P390" i="4"/>
  <c r="M325" i="4"/>
  <c r="O325" i="4" s="1"/>
  <c r="P325" i="4" s="1"/>
  <c r="P342" i="4"/>
  <c r="P252" i="4"/>
  <c r="P208" i="4"/>
  <c r="P271" i="4"/>
  <c r="P269" i="4"/>
  <c r="P227" i="4"/>
  <c r="M180" i="4"/>
  <c r="O180" i="4" s="1"/>
  <c r="P180" i="4" s="1"/>
  <c r="P168" i="4"/>
  <c r="P74" i="4"/>
  <c r="P60" i="4"/>
  <c r="M112" i="4"/>
  <c r="O112" i="4" s="1"/>
  <c r="P112" i="4" s="1"/>
  <c r="P75" i="4"/>
  <c r="P16" i="4"/>
  <c r="P64" i="4"/>
  <c r="L429" i="4"/>
  <c r="N429" i="4" s="1"/>
  <c r="P429" i="4" s="1"/>
  <c r="M407" i="4"/>
  <c r="O407" i="4" s="1"/>
  <c r="P407" i="4" s="1"/>
  <c r="P412" i="4"/>
  <c r="M399" i="4"/>
  <c r="O399" i="4" s="1"/>
  <c r="P399" i="4" s="1"/>
  <c r="P337" i="4"/>
  <c r="P381" i="4"/>
  <c r="P347" i="4"/>
  <c r="P367" i="4"/>
  <c r="L301" i="4"/>
  <c r="N301" i="4" s="1"/>
  <c r="P301" i="4" s="1"/>
  <c r="M308" i="4"/>
  <c r="O308" i="4" s="1"/>
  <c r="P308" i="4" s="1"/>
  <c r="M291" i="4"/>
  <c r="O291" i="4" s="1"/>
  <c r="P291" i="4" s="1"/>
  <c r="P300" i="4"/>
  <c r="P292" i="4"/>
  <c r="M262" i="4"/>
  <c r="O262" i="4" s="1"/>
  <c r="P262" i="4" s="1"/>
  <c r="L251" i="4"/>
  <c r="N251" i="4" s="1"/>
  <c r="P251" i="4" s="1"/>
  <c r="P242" i="4"/>
  <c r="P254" i="4"/>
  <c r="P239" i="4"/>
  <c r="P225" i="4"/>
  <c r="M196" i="4"/>
  <c r="O196" i="4" s="1"/>
  <c r="P196" i="4" s="1"/>
  <c r="P181" i="4"/>
  <c r="P190" i="4"/>
  <c r="P173" i="4"/>
  <c r="M152" i="4"/>
  <c r="O152" i="4" s="1"/>
  <c r="P152" i="4" s="1"/>
  <c r="P146" i="4"/>
  <c r="P136" i="4"/>
  <c r="L124" i="4"/>
  <c r="N124" i="4" s="1"/>
  <c r="P124" i="4" s="1"/>
  <c r="M58" i="4"/>
  <c r="O58" i="4" s="1"/>
  <c r="P58" i="4" s="1"/>
  <c r="P70" i="4"/>
  <c r="P35" i="4"/>
  <c r="P31" i="4"/>
  <c r="M414" i="4"/>
  <c r="O414" i="4" s="1"/>
  <c r="P414" i="4" s="1"/>
  <c r="P210" i="4"/>
  <c r="L430" i="4"/>
  <c r="N430" i="4" s="1"/>
  <c r="P430" i="4" s="1"/>
  <c r="P383" i="4"/>
  <c r="M56" i="4"/>
  <c r="O56" i="4" s="1"/>
  <c r="P56" i="4" s="1"/>
  <c r="P207" i="4"/>
  <c r="L28" i="4"/>
  <c r="N28" i="4" s="1"/>
  <c r="P28" i="4" s="1"/>
  <c r="P67" i="4"/>
  <c r="P382" i="4"/>
  <c r="M14" i="4"/>
  <c r="O14" i="4" s="1"/>
  <c r="P14" i="4" s="1"/>
  <c r="P12" i="4"/>
  <c r="L431" i="4"/>
  <c r="N431" i="4" s="1"/>
  <c r="P431" i="4" s="1"/>
  <c r="M408" i="4"/>
  <c r="O408" i="4" s="1"/>
  <c r="P408" i="4" s="1"/>
  <c r="M432" i="4"/>
  <c r="O432" i="4" s="1"/>
  <c r="P432" i="4" s="1"/>
  <c r="M428" i="4"/>
  <c r="O428" i="4" s="1"/>
  <c r="P428" i="4" s="1"/>
  <c r="M456" i="4"/>
  <c r="O456" i="4" s="1"/>
  <c r="P456" i="4" s="1"/>
  <c r="M440" i="4"/>
  <c r="O440" i="4" s="1"/>
  <c r="P440" i="4" s="1"/>
  <c r="P444" i="4"/>
  <c r="L368" i="4"/>
  <c r="N368" i="4" s="1"/>
  <c r="P368" i="4" s="1"/>
  <c r="M397" i="4"/>
  <c r="O397" i="4" s="1"/>
  <c r="P397" i="4" s="1"/>
  <c r="P393" i="4"/>
  <c r="M349" i="4"/>
  <c r="O349" i="4" s="1"/>
  <c r="P349" i="4" s="1"/>
  <c r="P363" i="4"/>
  <c r="M350" i="4"/>
  <c r="O350" i="4" s="1"/>
  <c r="P350" i="4" s="1"/>
  <c r="M327" i="4"/>
  <c r="O327" i="4" s="1"/>
  <c r="P327" i="4" s="1"/>
  <c r="P353" i="4"/>
  <c r="P345" i="4"/>
  <c r="P281" i="4"/>
  <c r="P270" i="4"/>
  <c r="P303" i="4"/>
  <c r="M256" i="4"/>
  <c r="O256" i="4" s="1"/>
  <c r="P256" i="4" s="1"/>
  <c r="P260" i="4"/>
  <c r="L219" i="4"/>
  <c r="N219" i="4" s="1"/>
  <c r="P219" i="4" s="1"/>
  <c r="P241" i="4"/>
  <c r="P223" i="4"/>
  <c r="P191" i="4"/>
  <c r="P188" i="4"/>
  <c r="P198" i="4"/>
  <c r="P186" i="4"/>
  <c r="P182" i="4"/>
  <c r="M50" i="4"/>
  <c r="O50" i="4" s="1"/>
  <c r="P50" i="4" s="1"/>
  <c r="M143" i="4"/>
  <c r="O143" i="4" s="1"/>
  <c r="P143" i="4" s="1"/>
  <c r="L87" i="4"/>
  <c r="N87" i="4" s="1"/>
  <c r="P87" i="4" s="1"/>
  <c r="P86" i="4"/>
  <c r="M125" i="4"/>
  <c r="O125" i="4" s="1"/>
  <c r="P125" i="4" s="1"/>
  <c r="M99" i="4"/>
  <c r="O99" i="4" s="1"/>
  <c r="P99" i="4" s="1"/>
  <c r="P96" i="4"/>
  <c r="P115" i="4"/>
  <c r="P93" i="4"/>
  <c r="P72" i="4"/>
  <c r="M42" i="4"/>
  <c r="O42" i="4" s="1"/>
  <c r="P42" i="4" s="1"/>
  <c r="M304" i="4"/>
  <c r="O304" i="4" s="1"/>
  <c r="P304" i="4" s="1"/>
  <c r="P23" i="4"/>
  <c r="M183" i="4"/>
  <c r="O183" i="4" s="1"/>
  <c r="P183" i="4" s="1"/>
  <c r="P114" i="4"/>
  <c r="P133" i="4"/>
  <c r="B465" i="4"/>
  <c r="C465" i="4"/>
  <c r="K465" i="4"/>
  <c r="L465" i="4" s="1"/>
  <c r="N465" i="4" s="1"/>
  <c r="M465" i="4"/>
  <c r="O465" i="4" s="1"/>
  <c r="B464" i="4"/>
  <c r="C464" i="4"/>
  <c r="K464" i="4"/>
  <c r="L464" i="4" s="1"/>
  <c r="N464" i="4" s="1"/>
  <c r="M464" i="4"/>
  <c r="O464" i="4" s="1"/>
  <c r="B434" i="4"/>
  <c r="C434" i="4"/>
  <c r="K434" i="4"/>
  <c r="L434" i="4" s="1"/>
  <c r="N434" i="4" s="1"/>
  <c r="B425" i="4"/>
  <c r="C425" i="4"/>
  <c r="K425" i="4"/>
  <c r="L425" i="4" s="1"/>
  <c r="N425" i="4" s="1"/>
  <c r="B422" i="4"/>
  <c r="C422" i="4"/>
  <c r="K422" i="4"/>
  <c r="L422" i="4" s="1"/>
  <c r="N422" i="4" s="1"/>
  <c r="M422" i="4"/>
  <c r="O422" i="4" s="1"/>
  <c r="B410" i="4"/>
  <c r="C410" i="4"/>
  <c r="K410" i="4"/>
  <c r="L410" i="4" s="1"/>
  <c r="N410" i="4" s="1"/>
  <c r="B395" i="4"/>
  <c r="C395" i="4"/>
  <c r="K395" i="4"/>
  <c r="L395" i="4" s="1"/>
  <c r="N395" i="4" s="1"/>
  <c r="M395" i="4"/>
  <c r="O395" i="4" s="1"/>
  <c r="B384" i="4"/>
  <c r="C384" i="4"/>
  <c r="K384" i="4"/>
  <c r="L384" i="4" s="1"/>
  <c r="N384" i="4" s="1"/>
  <c r="M384" i="4"/>
  <c r="O384" i="4" s="1"/>
  <c r="B364" i="4"/>
  <c r="C364" i="4"/>
  <c r="K364" i="4"/>
  <c r="L364" i="4" s="1"/>
  <c r="N364" i="4" s="1"/>
  <c r="M364" i="4"/>
  <c r="O364" i="4" s="1"/>
  <c r="B365" i="4"/>
  <c r="C365" i="4"/>
  <c r="K365" i="4"/>
  <c r="L365" i="4" s="1"/>
  <c r="N365" i="4" s="1"/>
  <c r="M365" i="4"/>
  <c r="O365" i="4" s="1"/>
  <c r="B336" i="4"/>
  <c r="C336" i="4"/>
  <c r="K336" i="4"/>
  <c r="L336" i="4" s="1"/>
  <c r="N336" i="4" s="1"/>
  <c r="M336" i="4"/>
  <c r="O336" i="4" s="1"/>
  <c r="B324" i="4"/>
  <c r="C324" i="4"/>
  <c r="K324" i="4"/>
  <c r="L324" i="4" s="1"/>
  <c r="N324" i="4" s="1"/>
  <c r="M324" i="4"/>
  <c r="O324" i="4" s="1"/>
  <c r="B328" i="4"/>
  <c r="C328" i="4"/>
  <c r="K328" i="4"/>
  <c r="L328" i="4" s="1"/>
  <c r="N328" i="4" s="1"/>
  <c r="M328" i="4"/>
  <c r="O328" i="4" s="1"/>
  <c r="B312" i="4"/>
  <c r="C312" i="4"/>
  <c r="K312" i="4"/>
  <c r="L312" i="4" s="1"/>
  <c r="N312" i="4" s="1"/>
  <c r="M312" i="4"/>
  <c r="O312" i="4" s="1"/>
  <c r="B310" i="4"/>
  <c r="C310" i="4"/>
  <c r="K310" i="4"/>
  <c r="L310" i="4" s="1"/>
  <c r="N310" i="4" s="1"/>
  <c r="M310" i="4"/>
  <c r="O310" i="4" s="1"/>
  <c r="B278" i="4"/>
  <c r="C278" i="4"/>
  <c r="K278" i="4"/>
  <c r="L278" i="4" s="1"/>
  <c r="N278" i="4" s="1"/>
  <c r="M278" i="4"/>
  <c r="O278" i="4" s="1"/>
  <c r="B268" i="4"/>
  <c r="C268" i="4"/>
  <c r="K268" i="4"/>
  <c r="L268" i="4" s="1"/>
  <c r="N268" i="4" s="1"/>
  <c r="M268" i="4"/>
  <c r="O268" i="4" s="1"/>
  <c r="B235" i="4"/>
  <c r="C235" i="4"/>
  <c r="K235" i="4"/>
  <c r="L235" i="4" s="1"/>
  <c r="N235" i="4" s="1"/>
  <c r="M235" i="4"/>
  <c r="O235" i="4" s="1"/>
  <c r="B230" i="4"/>
  <c r="C230" i="4"/>
  <c r="K230" i="4"/>
  <c r="L230" i="4" s="1"/>
  <c r="N230" i="4" s="1"/>
  <c r="B213" i="4"/>
  <c r="C213" i="4"/>
  <c r="K213" i="4"/>
  <c r="L213" i="4" s="1"/>
  <c r="N213" i="4" s="1"/>
  <c r="M213" i="4"/>
  <c r="O213" i="4" s="1"/>
  <c r="B202" i="4"/>
  <c r="C202" i="4"/>
  <c r="K202" i="4"/>
  <c r="L202" i="4" s="1"/>
  <c r="N202" i="4" s="1"/>
  <c r="M202" i="4"/>
  <c r="O202" i="4" s="1"/>
  <c r="B195" i="4"/>
  <c r="C195" i="4"/>
  <c r="K195" i="4"/>
  <c r="L195" i="4" s="1"/>
  <c r="N195" i="4" s="1"/>
  <c r="M195" i="4"/>
  <c r="O195" i="4" s="1"/>
  <c r="B193" i="4"/>
  <c r="C193" i="4"/>
  <c r="K193" i="4"/>
  <c r="L193" i="4" s="1"/>
  <c r="N193" i="4" s="1"/>
  <c r="M193" i="4"/>
  <c r="O193" i="4" s="1"/>
  <c r="B178" i="4"/>
  <c r="C178" i="4"/>
  <c r="K178" i="4"/>
  <c r="L178" i="4" s="1"/>
  <c r="N178" i="4" s="1"/>
  <c r="M178" i="4"/>
  <c r="O178" i="4" s="1"/>
  <c r="B185" i="4"/>
  <c r="C185" i="4"/>
  <c r="K185" i="4"/>
  <c r="L185" i="4" s="1"/>
  <c r="N185" i="4" s="1"/>
  <c r="M185" i="4"/>
  <c r="O185" i="4" s="1"/>
  <c r="B161" i="4"/>
  <c r="C161" i="4"/>
  <c r="K161" i="4"/>
  <c r="L161" i="4" s="1"/>
  <c r="N161" i="4" s="1"/>
  <c r="M161" i="4"/>
  <c r="O161" i="4" s="1"/>
  <c r="B156" i="4"/>
  <c r="C156" i="4"/>
  <c r="K156" i="4"/>
  <c r="L156" i="4" s="1"/>
  <c r="N156" i="4" s="1"/>
  <c r="M156" i="4"/>
  <c r="O156" i="4" s="1"/>
  <c r="B117" i="4"/>
  <c r="C117" i="4"/>
  <c r="K117" i="4"/>
  <c r="L117" i="4" s="1"/>
  <c r="N117" i="4" s="1"/>
  <c r="M117" i="4"/>
  <c r="O117" i="4" s="1"/>
  <c r="B111" i="4"/>
  <c r="C111" i="4"/>
  <c r="K111" i="4"/>
  <c r="L111" i="4" s="1"/>
  <c r="N111" i="4" s="1"/>
  <c r="M111" i="4"/>
  <c r="O111" i="4" s="1"/>
  <c r="B105" i="4"/>
  <c r="C105" i="4"/>
  <c r="K105" i="4"/>
  <c r="L105" i="4" s="1"/>
  <c r="N105" i="4" s="1"/>
  <c r="M105" i="4"/>
  <c r="O105" i="4" s="1"/>
  <c r="B63" i="4"/>
  <c r="C63" i="4"/>
  <c r="K63" i="4"/>
  <c r="L63" i="4" s="1"/>
  <c r="N63" i="4" s="1"/>
  <c r="M63" i="4"/>
  <c r="O63" i="4" s="1"/>
  <c r="B61" i="4"/>
  <c r="C61" i="4"/>
  <c r="K61" i="4"/>
  <c r="L61" i="4" s="1"/>
  <c r="N61" i="4" s="1"/>
  <c r="M61" i="4"/>
  <c r="O61" i="4" s="1"/>
  <c r="B25" i="4"/>
  <c r="C25" i="4"/>
  <c r="K25" i="4"/>
  <c r="L25" i="4" s="1"/>
  <c r="N25" i="4" s="1"/>
  <c r="M25" i="4"/>
  <c r="O25" i="4" s="1"/>
  <c r="B26" i="4"/>
  <c r="C26" i="4"/>
  <c r="K26" i="4"/>
  <c r="L26" i="4" s="1"/>
  <c r="N26" i="4" s="1"/>
  <c r="M26" i="4"/>
  <c r="O26" i="4" s="1"/>
  <c r="B21" i="4"/>
  <c r="C21" i="4"/>
  <c r="K21" i="4"/>
  <c r="L21" i="4" s="1"/>
  <c r="N21" i="4" s="1"/>
  <c r="M21" i="4"/>
  <c r="O21" i="4" s="1"/>
  <c r="B22" i="4"/>
  <c r="C22" i="4"/>
  <c r="K22" i="4"/>
  <c r="L22" i="4" s="1"/>
  <c r="N22" i="4" s="1"/>
  <c r="M22" i="4"/>
  <c r="O22" i="4" s="1"/>
  <c r="P465" i="4" l="1"/>
  <c r="P464" i="4"/>
  <c r="M425" i="4"/>
  <c r="O425" i="4" s="1"/>
  <c r="P425" i="4" s="1"/>
  <c r="M434" i="4"/>
  <c r="O434" i="4" s="1"/>
  <c r="P434" i="4" s="1"/>
  <c r="M410" i="4"/>
  <c r="O410" i="4" s="1"/>
  <c r="P410" i="4" s="1"/>
  <c r="P384" i="4"/>
  <c r="P422" i="4"/>
  <c r="P365" i="4"/>
  <c r="P395" i="4"/>
  <c r="P364" i="4"/>
  <c r="P336" i="4"/>
  <c r="P324" i="4"/>
  <c r="P312" i="4"/>
  <c r="P328" i="4"/>
  <c r="P310" i="4"/>
  <c r="P278" i="4"/>
  <c r="P202" i="4"/>
  <c r="P268" i="4"/>
  <c r="P235" i="4"/>
  <c r="M230" i="4"/>
  <c r="O230" i="4" s="1"/>
  <c r="P230" i="4" s="1"/>
  <c r="P195" i="4"/>
  <c r="P213" i="4"/>
  <c r="P193" i="4"/>
  <c r="P178" i="4"/>
  <c r="P185" i="4"/>
  <c r="P161" i="4"/>
  <c r="P156" i="4"/>
  <c r="P117" i="4"/>
  <c r="P105" i="4"/>
  <c r="P111" i="4"/>
  <c r="P63" i="4"/>
  <c r="P61" i="4"/>
  <c r="P26" i="4"/>
  <c r="P25" i="4"/>
  <c r="P21" i="4"/>
  <c r="P22" i="4"/>
  <c r="B459" i="4"/>
  <c r="C459" i="4"/>
  <c r="K459" i="4"/>
  <c r="M459" i="4" s="1"/>
  <c r="O459" i="4" s="1"/>
  <c r="B458" i="4"/>
  <c r="C458" i="4"/>
  <c r="K458" i="4"/>
  <c r="L458" i="4" s="1"/>
  <c r="N458" i="4" s="1"/>
  <c r="M458" i="4"/>
  <c r="O458" i="4" s="1"/>
  <c r="B452" i="4"/>
  <c r="C452" i="4"/>
  <c r="K452" i="4"/>
  <c r="L452" i="4" s="1"/>
  <c r="N452" i="4" s="1"/>
  <c r="M452" i="4"/>
  <c r="O452" i="4" s="1"/>
  <c r="B433" i="4"/>
  <c r="C433" i="4"/>
  <c r="K433" i="4"/>
  <c r="L433" i="4" s="1"/>
  <c r="N433" i="4" s="1"/>
  <c r="B415" i="4"/>
  <c r="C415" i="4"/>
  <c r="K415" i="4"/>
  <c r="L415" i="4" s="1"/>
  <c r="N415" i="4" s="1"/>
  <c r="M415" i="4"/>
  <c r="O415" i="4" s="1"/>
  <c r="B389" i="4"/>
  <c r="C389" i="4"/>
  <c r="K389" i="4"/>
  <c r="L389" i="4" s="1"/>
  <c r="N389" i="4" s="1"/>
  <c r="B378" i="4"/>
  <c r="C378" i="4"/>
  <c r="K378" i="4"/>
  <c r="L378" i="4" s="1"/>
  <c r="N378" i="4" s="1"/>
  <c r="M378" i="4"/>
  <c r="O378" i="4" s="1"/>
  <c r="B372" i="4"/>
  <c r="C372" i="4"/>
  <c r="K372" i="4"/>
  <c r="L372" i="4" s="1"/>
  <c r="N372" i="4" s="1"/>
  <c r="M372" i="4"/>
  <c r="O372" i="4" s="1"/>
  <c r="B358" i="4"/>
  <c r="C358" i="4"/>
  <c r="K358" i="4"/>
  <c r="L358" i="4" s="1"/>
  <c r="N358" i="4" s="1"/>
  <c r="M358" i="4"/>
  <c r="O358" i="4" s="1"/>
  <c r="B323" i="4"/>
  <c r="C323" i="4"/>
  <c r="K323" i="4"/>
  <c r="L323" i="4" s="1"/>
  <c r="N323" i="4" s="1"/>
  <c r="B309" i="4"/>
  <c r="C309" i="4"/>
  <c r="K309" i="4"/>
  <c r="L309" i="4" s="1"/>
  <c r="N309" i="4" s="1"/>
  <c r="B306" i="4"/>
  <c r="C306" i="4"/>
  <c r="K306" i="4"/>
  <c r="L306" i="4" s="1"/>
  <c r="N306" i="4" s="1"/>
  <c r="M306" i="4"/>
  <c r="O306" i="4" s="1"/>
  <c r="B296" i="4"/>
  <c r="C296" i="4"/>
  <c r="K296" i="4"/>
  <c r="L296" i="4" s="1"/>
  <c r="N296" i="4" s="1"/>
  <c r="M296" i="4"/>
  <c r="O296" i="4" s="1"/>
  <c r="B233" i="4"/>
  <c r="C233" i="4"/>
  <c r="K233" i="4"/>
  <c r="L233" i="4" s="1"/>
  <c r="N233" i="4" s="1"/>
  <c r="M233" i="4"/>
  <c r="O233" i="4" s="1"/>
  <c r="B234" i="4"/>
  <c r="C234" i="4"/>
  <c r="K234" i="4"/>
  <c r="L234" i="4" s="1"/>
  <c r="N234" i="4" s="1"/>
  <c r="M234" i="4"/>
  <c r="O234" i="4" s="1"/>
  <c r="B204" i="4"/>
  <c r="C204" i="4"/>
  <c r="K204" i="4"/>
  <c r="L204" i="4" s="1"/>
  <c r="N204" i="4" s="1"/>
  <c r="M204" i="4"/>
  <c r="O204" i="4" s="1"/>
  <c r="B158" i="4"/>
  <c r="C158" i="4"/>
  <c r="K158" i="4"/>
  <c r="L158" i="4" s="1"/>
  <c r="N158" i="4" s="1"/>
  <c r="B151" i="4"/>
  <c r="C151" i="4"/>
  <c r="K151" i="4"/>
  <c r="M151" i="4" s="1"/>
  <c r="O151" i="4" s="1"/>
  <c r="B144" i="4"/>
  <c r="C144" i="4"/>
  <c r="K144" i="4"/>
  <c r="L144" i="4" s="1"/>
  <c r="N144" i="4" s="1"/>
  <c r="M144" i="4"/>
  <c r="O144" i="4" s="1"/>
  <c r="B120" i="4"/>
  <c r="C120" i="4"/>
  <c r="K120" i="4"/>
  <c r="L120" i="4" s="1"/>
  <c r="N120" i="4" s="1"/>
  <c r="B116" i="4"/>
  <c r="C116" i="4"/>
  <c r="K116" i="4"/>
  <c r="L116" i="4" s="1"/>
  <c r="N116" i="4" s="1"/>
  <c r="M116" i="4"/>
  <c r="O116" i="4" s="1"/>
  <c r="B88" i="4"/>
  <c r="C88" i="4"/>
  <c r="K88" i="4"/>
  <c r="L88" i="4" s="1"/>
  <c r="N88" i="4" s="1"/>
  <c r="M88" i="4"/>
  <c r="O88" i="4" s="1"/>
  <c r="B73" i="4"/>
  <c r="C73" i="4"/>
  <c r="K73" i="4"/>
  <c r="L73" i="4" s="1"/>
  <c r="N73" i="4" s="1"/>
  <c r="M73" i="4"/>
  <c r="O73" i="4" s="1"/>
  <c r="B77" i="4"/>
  <c r="C77" i="4"/>
  <c r="K77" i="4"/>
  <c r="L77" i="4"/>
  <c r="N77" i="4" s="1"/>
  <c r="M77" i="4"/>
  <c r="O77" i="4" s="1"/>
  <c r="B59" i="4"/>
  <c r="C59" i="4"/>
  <c r="K59" i="4"/>
  <c r="L59" i="4" s="1"/>
  <c r="N59" i="4" s="1"/>
  <c r="M59" i="4"/>
  <c r="O59" i="4" s="1"/>
  <c r="B47" i="4"/>
  <c r="C47" i="4"/>
  <c r="K47" i="4"/>
  <c r="L47" i="4" s="1"/>
  <c r="N47" i="4" s="1"/>
  <c r="B43" i="4"/>
  <c r="C43" i="4"/>
  <c r="K43" i="4"/>
  <c r="L43" i="4" s="1"/>
  <c r="N43" i="4" s="1"/>
  <c r="B29" i="4"/>
  <c r="C29" i="4"/>
  <c r="K29" i="4"/>
  <c r="L29" i="4" s="1"/>
  <c r="N29" i="4" s="1"/>
  <c r="B20" i="4"/>
  <c r="C20" i="4"/>
  <c r="K20" i="4"/>
  <c r="L20" i="4" s="1"/>
  <c r="N20" i="4" s="1"/>
  <c r="M20" i="4"/>
  <c r="O20" i="4" s="1"/>
  <c r="B423" i="4"/>
  <c r="C423" i="4"/>
  <c r="K423" i="4"/>
  <c r="L423" i="4" s="1"/>
  <c r="N423" i="4" s="1"/>
  <c r="M423" i="4"/>
  <c r="O423" i="4" s="1"/>
  <c r="B335" i="4"/>
  <c r="C335" i="4"/>
  <c r="K335" i="4"/>
  <c r="M335" i="4" s="1"/>
  <c r="O335" i="4" s="1"/>
  <c r="B264" i="4"/>
  <c r="C264" i="4"/>
  <c r="K264" i="4"/>
  <c r="L264" i="4" s="1"/>
  <c r="N264" i="4" s="1"/>
  <c r="B240" i="4"/>
  <c r="C240" i="4"/>
  <c r="K240" i="4"/>
  <c r="L240" i="4" s="1"/>
  <c r="N240" i="4" s="1"/>
  <c r="M240" i="4"/>
  <c r="O240" i="4" s="1"/>
  <c r="B226" i="4"/>
  <c r="C226" i="4"/>
  <c r="K226" i="4"/>
  <c r="M226" i="4" s="1"/>
  <c r="O226" i="4" s="1"/>
  <c r="B211" i="4"/>
  <c r="C211" i="4"/>
  <c r="K211" i="4"/>
  <c r="L211" i="4" s="1"/>
  <c r="N211" i="4" s="1"/>
  <c r="M211" i="4"/>
  <c r="O211" i="4" s="1"/>
  <c r="B200" i="4"/>
  <c r="C200" i="4"/>
  <c r="K200" i="4"/>
  <c r="L200" i="4" s="1"/>
  <c r="N200" i="4" s="1"/>
  <c r="M323" i="4" l="1"/>
  <c r="O323" i="4" s="1"/>
  <c r="P323" i="4" s="1"/>
  <c r="L459" i="4"/>
  <c r="N459" i="4" s="1"/>
  <c r="P459" i="4" s="1"/>
  <c r="P458" i="4"/>
  <c r="P378" i="4"/>
  <c r="M433" i="4"/>
  <c r="O433" i="4" s="1"/>
  <c r="P433" i="4" s="1"/>
  <c r="P452" i="4"/>
  <c r="P358" i="4"/>
  <c r="M389" i="4"/>
  <c r="O389" i="4" s="1"/>
  <c r="P389" i="4" s="1"/>
  <c r="P415" i="4"/>
  <c r="P372" i="4"/>
  <c r="P296" i="4"/>
  <c r="M309" i="4"/>
  <c r="O309" i="4" s="1"/>
  <c r="P309" i="4" s="1"/>
  <c r="P306" i="4"/>
  <c r="L151" i="4"/>
  <c r="N151" i="4" s="1"/>
  <c r="P151" i="4" s="1"/>
  <c r="P233" i="4"/>
  <c r="P234" i="4"/>
  <c r="M158" i="4"/>
  <c r="O158" i="4" s="1"/>
  <c r="P158" i="4" s="1"/>
  <c r="P204" i="4"/>
  <c r="P88" i="4"/>
  <c r="M120" i="4"/>
  <c r="O120" i="4" s="1"/>
  <c r="P120" i="4" s="1"/>
  <c r="P144" i="4"/>
  <c r="P77" i="4"/>
  <c r="P116" i="4"/>
  <c r="M47" i="4"/>
  <c r="O47" i="4" s="1"/>
  <c r="P47" i="4" s="1"/>
  <c r="M43" i="4"/>
  <c r="O43" i="4" s="1"/>
  <c r="P43" i="4" s="1"/>
  <c r="P73" i="4"/>
  <c r="L335" i="4"/>
  <c r="N335" i="4" s="1"/>
  <c r="P335" i="4" s="1"/>
  <c r="P59" i="4"/>
  <c r="P20" i="4"/>
  <c r="M29" i="4"/>
  <c r="O29" i="4" s="1"/>
  <c r="P29" i="4" s="1"/>
  <c r="P423" i="4"/>
  <c r="L226" i="4"/>
  <c r="N226" i="4" s="1"/>
  <c r="P226" i="4" s="1"/>
  <c r="M264" i="4"/>
  <c r="O264" i="4" s="1"/>
  <c r="P264" i="4" s="1"/>
  <c r="M200" i="4"/>
  <c r="O200" i="4" s="1"/>
  <c r="P200" i="4" s="1"/>
  <c r="P211" i="4"/>
  <c r="P240" i="4"/>
  <c r="B95" i="4" l="1"/>
  <c r="C95" i="4"/>
  <c r="K95" i="4"/>
  <c r="L95" i="4" s="1"/>
  <c r="N95" i="4" s="1"/>
  <c r="M95" i="4"/>
  <c r="O95" i="4" s="1"/>
  <c r="B80" i="4"/>
  <c r="C80" i="4"/>
  <c r="K80" i="4"/>
  <c r="L80" i="4" s="1"/>
  <c r="N80" i="4" s="1"/>
  <c r="B76" i="4"/>
  <c r="C76" i="4"/>
  <c r="K76" i="4"/>
  <c r="L76" i="4" s="1"/>
  <c r="N76" i="4" s="1"/>
  <c r="O76" i="4"/>
  <c r="B71" i="4"/>
  <c r="C71" i="4"/>
  <c r="K71" i="4"/>
  <c r="L71" i="4" s="1"/>
  <c r="N71" i="4" s="1"/>
  <c r="M71" i="4"/>
  <c r="O71" i="4" s="1"/>
  <c r="B49" i="4"/>
  <c r="C49" i="4"/>
  <c r="K49" i="4"/>
  <c r="L49" i="4" s="1"/>
  <c r="N49" i="4" s="1"/>
  <c r="B45" i="4"/>
  <c r="C45" i="4"/>
  <c r="K45" i="4"/>
  <c r="L45" i="4" s="1"/>
  <c r="N45" i="4" s="1"/>
  <c r="M45" i="4"/>
  <c r="O45" i="4" s="1"/>
  <c r="B33" i="4"/>
  <c r="C33" i="4"/>
  <c r="K33" i="4"/>
  <c r="L33" i="4" s="1"/>
  <c r="N33" i="4" s="1"/>
  <c r="M33" i="4"/>
  <c r="O33" i="4" s="1"/>
  <c r="B13" i="4"/>
  <c r="C13" i="4"/>
  <c r="K13" i="4"/>
  <c r="L13" i="4" s="1"/>
  <c r="N13" i="4" s="1"/>
  <c r="B463" i="4"/>
  <c r="C463" i="4"/>
  <c r="K463" i="4"/>
  <c r="L463" i="4" s="1"/>
  <c r="N463" i="4" s="1"/>
  <c r="M463" i="4"/>
  <c r="O463" i="4" s="1"/>
  <c r="B420" i="4"/>
  <c r="C420" i="4"/>
  <c r="K420" i="4"/>
  <c r="M420" i="4" s="1"/>
  <c r="O420" i="4" s="1"/>
  <c r="B394" i="4"/>
  <c r="C394" i="4"/>
  <c r="K394" i="4"/>
  <c r="L394" i="4" s="1"/>
  <c r="N394" i="4" s="1"/>
  <c r="M394" i="4"/>
  <c r="O394" i="4" s="1"/>
  <c r="B386" i="4"/>
  <c r="C386" i="4"/>
  <c r="K386" i="4"/>
  <c r="L386" i="4" s="1"/>
  <c r="N386" i="4" s="1"/>
  <c r="M386" i="4"/>
  <c r="O386" i="4" s="1"/>
  <c r="B360" i="4"/>
  <c r="C360" i="4"/>
  <c r="K360" i="4"/>
  <c r="L360" i="4" s="1"/>
  <c r="N360" i="4" s="1"/>
  <c r="B290" i="4"/>
  <c r="C290" i="4"/>
  <c r="K290" i="4"/>
  <c r="L290" i="4" s="1"/>
  <c r="N290" i="4" s="1"/>
  <c r="M290" i="4"/>
  <c r="O290" i="4" s="1"/>
  <c r="B267" i="4"/>
  <c r="C267" i="4"/>
  <c r="K267" i="4"/>
  <c r="L267" i="4" s="1"/>
  <c r="N267" i="4" s="1"/>
  <c r="B263" i="4"/>
  <c r="C263" i="4"/>
  <c r="K263" i="4"/>
  <c r="L263" i="4" s="1"/>
  <c r="N263" i="4" s="1"/>
  <c r="M263" i="4"/>
  <c r="O263" i="4" s="1"/>
  <c r="B261" i="4"/>
  <c r="C261" i="4"/>
  <c r="K261" i="4"/>
  <c r="L261" i="4" s="1"/>
  <c r="N261" i="4" s="1"/>
  <c r="M261" i="4"/>
  <c r="O261" i="4" s="1"/>
  <c r="B229" i="4"/>
  <c r="C229" i="4"/>
  <c r="K229" i="4"/>
  <c r="L229" i="4" s="1"/>
  <c r="N229" i="4" s="1"/>
  <c r="B222" i="4"/>
  <c r="C222" i="4"/>
  <c r="K222" i="4"/>
  <c r="L222" i="4" s="1"/>
  <c r="N222" i="4" s="1"/>
  <c r="M222" i="4"/>
  <c r="O222" i="4" s="1"/>
  <c r="B203" i="4"/>
  <c r="C203" i="4"/>
  <c r="K203" i="4"/>
  <c r="L203" i="4" s="1"/>
  <c r="N203" i="4" s="1"/>
  <c r="M203" i="4"/>
  <c r="O203" i="4" s="1"/>
  <c r="B197" i="4"/>
  <c r="C197" i="4"/>
  <c r="K197" i="4"/>
  <c r="L197" i="4" s="1"/>
  <c r="N197" i="4" s="1"/>
  <c r="M197" i="4"/>
  <c r="O197" i="4" s="1"/>
  <c r="B155" i="4"/>
  <c r="C155" i="4"/>
  <c r="K155" i="4"/>
  <c r="L155" i="4" s="1"/>
  <c r="N155" i="4" s="1"/>
  <c r="M155" i="4"/>
  <c r="O155" i="4" s="1"/>
  <c r="B148" i="4"/>
  <c r="C148" i="4"/>
  <c r="K148" i="4"/>
  <c r="L148" i="4" s="1"/>
  <c r="N148" i="4" s="1"/>
  <c r="M148" i="4"/>
  <c r="O148" i="4" s="1"/>
  <c r="B123" i="4"/>
  <c r="C123" i="4"/>
  <c r="K123" i="4"/>
  <c r="L123" i="4" s="1"/>
  <c r="N123" i="4" s="1"/>
  <c r="M123" i="4"/>
  <c r="O123" i="4" s="1"/>
  <c r="B126" i="4"/>
  <c r="C126" i="4"/>
  <c r="K126" i="4"/>
  <c r="L126" i="4" s="1"/>
  <c r="N126" i="4" s="1"/>
  <c r="B131" i="4"/>
  <c r="C131" i="4"/>
  <c r="K131" i="4"/>
  <c r="L131" i="4" s="1"/>
  <c r="N131" i="4" s="1"/>
  <c r="M131" i="4"/>
  <c r="O131" i="4" s="1"/>
  <c r="B110" i="4"/>
  <c r="C110" i="4"/>
  <c r="K110" i="4"/>
  <c r="L110" i="4" s="1"/>
  <c r="N110" i="4" s="1"/>
  <c r="B104" i="4"/>
  <c r="C104" i="4"/>
  <c r="K104" i="4"/>
  <c r="L104" i="4" s="1"/>
  <c r="N104" i="4" s="1"/>
  <c r="M104" i="4"/>
  <c r="O104" i="4" s="1"/>
  <c r="B85" i="4"/>
  <c r="C85" i="4"/>
  <c r="K85" i="4"/>
  <c r="L85" i="4" s="1"/>
  <c r="N85" i="4" s="1"/>
  <c r="M85" i="4"/>
  <c r="O85" i="4" s="1"/>
  <c r="B81" i="4"/>
  <c r="C81" i="4"/>
  <c r="K81" i="4"/>
  <c r="L81" i="4" s="1"/>
  <c r="N81" i="4" s="1"/>
  <c r="B52" i="4"/>
  <c r="C52" i="4"/>
  <c r="K52" i="4"/>
  <c r="L52" i="4" s="1"/>
  <c r="N52" i="4" s="1"/>
  <c r="M52" i="4"/>
  <c r="O52" i="4" s="1"/>
  <c r="B46" i="4"/>
  <c r="C46" i="4"/>
  <c r="K46" i="4"/>
  <c r="L46" i="4" s="1"/>
  <c r="N46" i="4" s="1"/>
  <c r="M46" i="4"/>
  <c r="O46" i="4" s="1"/>
  <c r="B30" i="4"/>
  <c r="C30" i="4"/>
  <c r="K30" i="4"/>
  <c r="L30" i="4" s="1"/>
  <c r="N30" i="4" s="1"/>
  <c r="M30" i="4"/>
  <c r="O30" i="4" s="1"/>
  <c r="B24" i="4"/>
  <c r="C24" i="4"/>
  <c r="K24" i="4"/>
  <c r="L24" i="4" s="1"/>
  <c r="N24" i="4" s="1"/>
  <c r="M24" i="4"/>
  <c r="O24" i="4" s="1"/>
  <c r="B10" i="4"/>
  <c r="C10" i="4"/>
  <c r="K10" i="4"/>
  <c r="L10" i="4" s="1"/>
  <c r="N10" i="4" s="1"/>
  <c r="M10" i="4"/>
  <c r="O10" i="4" s="1"/>
  <c r="M80" i="4" l="1"/>
  <c r="O80" i="4" s="1"/>
  <c r="P80" i="4" s="1"/>
  <c r="P95" i="4"/>
  <c r="P76" i="4"/>
  <c r="M49" i="4"/>
  <c r="O49" i="4" s="1"/>
  <c r="P49" i="4" s="1"/>
  <c r="P71" i="4"/>
  <c r="P33" i="4"/>
  <c r="P45" i="4"/>
  <c r="P463" i="4"/>
  <c r="M13" i="4"/>
  <c r="O13" i="4" s="1"/>
  <c r="P13" i="4" s="1"/>
  <c r="L420" i="4"/>
  <c r="N420" i="4" s="1"/>
  <c r="P420" i="4" s="1"/>
  <c r="P394" i="4"/>
  <c r="M360" i="4"/>
  <c r="O360" i="4" s="1"/>
  <c r="P360" i="4" s="1"/>
  <c r="P386" i="4"/>
  <c r="M267" i="4"/>
  <c r="O267" i="4" s="1"/>
  <c r="P267" i="4" s="1"/>
  <c r="P290" i="4"/>
  <c r="P263" i="4"/>
  <c r="P123" i="4"/>
  <c r="P261" i="4"/>
  <c r="M229" i="4"/>
  <c r="O229" i="4" s="1"/>
  <c r="P229" i="4" s="1"/>
  <c r="P203" i="4"/>
  <c r="P197" i="4"/>
  <c r="P222" i="4"/>
  <c r="P155" i="4"/>
  <c r="P148" i="4"/>
  <c r="P131" i="4"/>
  <c r="P104" i="4"/>
  <c r="M126" i="4"/>
  <c r="O126" i="4" s="1"/>
  <c r="P126" i="4" s="1"/>
  <c r="M81" i="4"/>
  <c r="O81" i="4" s="1"/>
  <c r="P81" i="4" s="1"/>
  <c r="M110" i="4"/>
  <c r="O110" i="4" s="1"/>
  <c r="P110" i="4" s="1"/>
  <c r="P85" i="4"/>
  <c r="P24" i="4"/>
  <c r="P52" i="4"/>
  <c r="P46" i="4"/>
  <c r="P30" i="4"/>
  <c r="P10" i="4"/>
  <c r="B439" i="4"/>
  <c r="C439" i="4"/>
  <c r="K439" i="4"/>
  <c r="L439" i="4" s="1"/>
  <c r="N439" i="4" s="1"/>
  <c r="B418" i="4"/>
  <c r="C418" i="4"/>
  <c r="K418" i="4"/>
  <c r="L418" i="4" s="1"/>
  <c r="N418" i="4" s="1"/>
  <c r="B359" i="4"/>
  <c r="C359" i="4"/>
  <c r="K359" i="4"/>
  <c r="L359" i="4" s="1"/>
  <c r="N359" i="4" s="1"/>
  <c r="B366" i="4"/>
  <c r="C366" i="4"/>
  <c r="K366" i="4"/>
  <c r="L366" i="4" s="1"/>
  <c r="N366" i="4" s="1"/>
  <c r="M366" i="4"/>
  <c r="O366" i="4" s="1"/>
  <c r="B343" i="4"/>
  <c r="C343" i="4"/>
  <c r="K343" i="4"/>
  <c r="L343" i="4" s="1"/>
  <c r="N343" i="4" s="1"/>
  <c r="M343" i="4"/>
  <c r="O343" i="4" s="1"/>
  <c r="B319" i="4"/>
  <c r="C319" i="4"/>
  <c r="K319" i="4"/>
  <c r="L319" i="4" s="1"/>
  <c r="N319" i="4" s="1"/>
  <c r="M319" i="4"/>
  <c r="O319" i="4" s="1"/>
  <c r="B307" i="4"/>
  <c r="C307" i="4"/>
  <c r="K307" i="4"/>
  <c r="L307" i="4" s="1"/>
  <c r="N307" i="4" s="1"/>
  <c r="B297" i="4"/>
  <c r="C297" i="4"/>
  <c r="K297" i="4"/>
  <c r="L297" i="4" s="1"/>
  <c r="N297" i="4" s="1"/>
  <c r="B279" i="4"/>
  <c r="C279" i="4"/>
  <c r="K279" i="4"/>
  <c r="L279" i="4" s="1"/>
  <c r="N279" i="4" s="1"/>
  <c r="M279" i="4"/>
  <c r="O279" i="4" s="1"/>
  <c r="B283" i="4"/>
  <c r="C283" i="4"/>
  <c r="K283" i="4"/>
  <c r="L283" i="4" s="1"/>
  <c r="N283" i="4" s="1"/>
  <c r="M283" i="4"/>
  <c r="O283" i="4" s="1"/>
  <c r="B253" i="4"/>
  <c r="C253" i="4"/>
  <c r="K253" i="4"/>
  <c r="L253" i="4" s="1"/>
  <c r="N253" i="4" s="1"/>
  <c r="M253" i="4"/>
  <c r="O253" i="4" s="1"/>
  <c r="B237" i="4"/>
  <c r="C237" i="4"/>
  <c r="K237" i="4"/>
  <c r="L237" i="4" s="1"/>
  <c r="N237" i="4" s="1"/>
  <c r="M237" i="4"/>
  <c r="O237" i="4" s="1"/>
  <c r="B228" i="4"/>
  <c r="C228" i="4"/>
  <c r="K228" i="4"/>
  <c r="L228" i="4" s="1"/>
  <c r="N228" i="4" s="1"/>
  <c r="M228" i="4"/>
  <c r="O228" i="4" s="1"/>
  <c r="B236" i="4"/>
  <c r="C236" i="4"/>
  <c r="K236" i="4"/>
  <c r="L236" i="4" s="1"/>
  <c r="N236" i="4" s="1"/>
  <c r="M236" i="4"/>
  <c r="O236" i="4" s="1"/>
  <c r="B189" i="4"/>
  <c r="C189" i="4"/>
  <c r="K189" i="4"/>
  <c r="M189" i="4" s="1"/>
  <c r="O189" i="4" s="1"/>
  <c r="B172" i="4"/>
  <c r="C172" i="4"/>
  <c r="K172" i="4"/>
  <c r="M172" i="4" s="1"/>
  <c r="O172" i="4" s="1"/>
  <c r="B176" i="4"/>
  <c r="C176" i="4"/>
  <c r="K176" i="4"/>
  <c r="L176" i="4" s="1"/>
  <c r="N176" i="4" s="1"/>
  <c r="M176" i="4"/>
  <c r="O176" i="4" s="1"/>
  <c r="B154" i="4"/>
  <c r="C154" i="4"/>
  <c r="K154" i="4"/>
  <c r="L154" i="4" s="1"/>
  <c r="N154" i="4" s="1"/>
  <c r="M154" i="4"/>
  <c r="O154" i="4" s="1"/>
  <c r="B159" i="4"/>
  <c r="C159" i="4"/>
  <c r="K159" i="4"/>
  <c r="L159" i="4" s="1"/>
  <c r="N159" i="4" s="1"/>
  <c r="M159" i="4"/>
  <c r="O159" i="4" s="1"/>
  <c r="B140" i="4"/>
  <c r="C140" i="4"/>
  <c r="K140" i="4"/>
  <c r="L140" i="4" s="1"/>
  <c r="N140" i="4" s="1"/>
  <c r="B113" i="4"/>
  <c r="C113" i="4"/>
  <c r="K113" i="4"/>
  <c r="L113" i="4" s="1"/>
  <c r="N113" i="4" s="1"/>
  <c r="M113" i="4"/>
  <c r="O113" i="4" s="1"/>
  <c r="B109" i="4"/>
  <c r="C109" i="4"/>
  <c r="K109" i="4"/>
  <c r="L109" i="4" s="1"/>
  <c r="N109" i="4" s="1"/>
  <c r="M109" i="4"/>
  <c r="O109" i="4" s="1"/>
  <c r="B102" i="4"/>
  <c r="C102" i="4"/>
  <c r="K102" i="4"/>
  <c r="L102" i="4" s="1"/>
  <c r="N102" i="4" s="1"/>
  <c r="M102" i="4"/>
  <c r="O102" i="4" s="1"/>
  <c r="B98" i="4"/>
  <c r="C98" i="4"/>
  <c r="K98" i="4"/>
  <c r="L98" i="4" s="1"/>
  <c r="N98" i="4" s="1"/>
  <c r="M98" i="4"/>
  <c r="O98" i="4" s="1"/>
  <c r="B83" i="4"/>
  <c r="C83" i="4"/>
  <c r="K83" i="4"/>
  <c r="L83" i="4" s="1"/>
  <c r="N83" i="4" s="1"/>
  <c r="M83" i="4"/>
  <c r="O83" i="4" s="1"/>
  <c r="B51" i="4"/>
  <c r="C51" i="4"/>
  <c r="K51" i="4"/>
  <c r="L51" i="4" s="1"/>
  <c r="N51" i="4" s="1"/>
  <c r="M51" i="4"/>
  <c r="O51" i="4" s="1"/>
  <c r="B48" i="4"/>
  <c r="C48" i="4"/>
  <c r="K48" i="4"/>
  <c r="L48" i="4" s="1"/>
  <c r="N48" i="4" s="1"/>
  <c r="M48" i="4"/>
  <c r="O48" i="4" s="1"/>
  <c r="B40" i="4"/>
  <c r="C40" i="4"/>
  <c r="K40" i="4"/>
  <c r="L40" i="4" s="1"/>
  <c r="N40" i="4" s="1"/>
  <c r="M40" i="4"/>
  <c r="O40" i="4" s="1"/>
  <c r="B19" i="4"/>
  <c r="C19" i="4"/>
  <c r="K19" i="4"/>
  <c r="L19" i="4" s="1"/>
  <c r="N19" i="4" s="1"/>
  <c r="B27" i="4"/>
  <c r="C27" i="4"/>
  <c r="K27" i="4"/>
  <c r="M27" i="4" s="1"/>
  <c r="O27" i="4" s="1"/>
  <c r="P343" i="4" l="1"/>
  <c r="M439" i="4"/>
  <c r="O439" i="4" s="1"/>
  <c r="P439" i="4" s="1"/>
  <c r="M418" i="4"/>
  <c r="O418" i="4" s="1"/>
  <c r="P418" i="4" s="1"/>
  <c r="M359" i="4"/>
  <c r="O359" i="4" s="1"/>
  <c r="P359" i="4" s="1"/>
  <c r="P366" i="4"/>
  <c r="M307" i="4"/>
  <c r="O307" i="4" s="1"/>
  <c r="P307" i="4" s="1"/>
  <c r="P319" i="4"/>
  <c r="M297" i="4"/>
  <c r="O297" i="4" s="1"/>
  <c r="P297" i="4" s="1"/>
  <c r="L172" i="4"/>
  <c r="N172" i="4" s="1"/>
  <c r="P172" i="4" s="1"/>
  <c r="P253" i="4"/>
  <c r="P279" i="4"/>
  <c r="P283" i="4"/>
  <c r="L189" i="4"/>
  <c r="N189" i="4" s="1"/>
  <c r="P189" i="4" s="1"/>
  <c r="P237" i="4"/>
  <c r="P228" i="4"/>
  <c r="P236" i="4"/>
  <c r="P154" i="4"/>
  <c r="P176" i="4"/>
  <c r="M140" i="4"/>
  <c r="O140" i="4" s="1"/>
  <c r="P140" i="4" s="1"/>
  <c r="P159" i="4"/>
  <c r="P113" i="4"/>
  <c r="P102" i="4"/>
  <c r="P98" i="4"/>
  <c r="P109" i="4"/>
  <c r="P48" i="4"/>
  <c r="P83" i="4"/>
  <c r="L27" i="4"/>
  <c r="N27" i="4" s="1"/>
  <c r="P27" i="4" s="1"/>
  <c r="P51" i="4"/>
  <c r="M19" i="4"/>
  <c r="O19" i="4" s="1"/>
  <c r="P19" i="4" s="1"/>
  <c r="P40" i="4"/>
  <c r="B436" i="4"/>
  <c r="C436" i="4"/>
  <c r="K436" i="4"/>
  <c r="L436" i="4" s="1"/>
  <c r="N436" i="4" s="1"/>
  <c r="B258" i="4"/>
  <c r="C258" i="4"/>
  <c r="K258" i="4"/>
  <c r="M258" i="4" s="1"/>
  <c r="O258" i="4" s="1"/>
  <c r="B257" i="4"/>
  <c r="C257" i="4"/>
  <c r="K257" i="4"/>
  <c r="L257" i="4" s="1"/>
  <c r="N257" i="4" s="1"/>
  <c r="B220" i="4"/>
  <c r="C220" i="4"/>
  <c r="K220" i="4"/>
  <c r="L220" i="4" s="1"/>
  <c r="N220" i="4" s="1"/>
  <c r="B89" i="4"/>
  <c r="C89" i="4"/>
  <c r="K89" i="4"/>
  <c r="L89" i="4" s="1"/>
  <c r="N89" i="4" s="1"/>
  <c r="B275" i="4"/>
  <c r="C275" i="4"/>
  <c r="K275" i="4"/>
  <c r="L275" i="4" s="1"/>
  <c r="N275" i="4" s="1"/>
  <c r="B221" i="4"/>
  <c r="C221" i="4"/>
  <c r="K221" i="4"/>
  <c r="M221" i="4" s="1"/>
  <c r="O221" i="4" s="1"/>
  <c r="B238" i="4"/>
  <c r="C238" i="4"/>
  <c r="K238" i="4"/>
  <c r="L238" i="4" s="1"/>
  <c r="N238" i="4" s="1"/>
  <c r="B199" i="4"/>
  <c r="C199" i="4"/>
  <c r="K199" i="4"/>
  <c r="M199" i="4" s="1"/>
  <c r="O199" i="4" s="1"/>
  <c r="B108" i="4"/>
  <c r="C108" i="4"/>
  <c r="K108" i="4"/>
  <c r="L108" i="4" s="1"/>
  <c r="N108" i="4" s="1"/>
  <c r="B92" i="4"/>
  <c r="C92" i="4"/>
  <c r="K92" i="4"/>
  <c r="L92" i="4" s="1"/>
  <c r="N92" i="4" s="1"/>
  <c r="B41" i="4"/>
  <c r="C41" i="4"/>
  <c r="K41" i="4"/>
  <c r="L41" i="4" s="1"/>
  <c r="N41" i="4" s="1"/>
  <c r="B341" i="4"/>
  <c r="C341" i="4"/>
  <c r="K341" i="4"/>
  <c r="L341" i="4" s="1"/>
  <c r="N341" i="4" s="1"/>
  <c r="B36" i="4"/>
  <c r="C36" i="4"/>
  <c r="K36" i="4"/>
  <c r="L36" i="4" s="1"/>
  <c r="N36" i="4" s="1"/>
  <c r="B129" i="4"/>
  <c r="C129" i="4"/>
  <c r="K129" i="4"/>
  <c r="O129" i="4" s="1"/>
  <c r="C3" i="4"/>
  <c r="C4" i="4"/>
  <c r="C5" i="4"/>
  <c r="C6" i="4"/>
  <c r="C7" i="4"/>
  <c r="M355" i="4"/>
  <c r="M374" i="4"/>
  <c r="M376" i="4"/>
  <c r="M391" i="4"/>
  <c r="M398" i="4"/>
  <c r="M403" i="4"/>
  <c r="M404" i="4"/>
  <c r="O404" i="4" s="1"/>
  <c r="M316" i="4"/>
  <c r="M321" i="4"/>
  <c r="M329" i="4"/>
  <c r="M352" i="4"/>
  <c r="M248" i="4"/>
  <c r="M313" i="4"/>
  <c r="M171" i="4"/>
  <c r="M245" i="4"/>
  <c r="M246" i="4"/>
  <c r="M79" i="4"/>
  <c r="L129" i="4" l="1"/>
  <c r="N129" i="4" s="1"/>
  <c r="P129" i="4" s="1"/>
  <c r="M436" i="4"/>
  <c r="O436" i="4" s="1"/>
  <c r="P436" i="4" s="1"/>
  <c r="L258" i="4"/>
  <c r="N258" i="4" s="1"/>
  <c r="P258" i="4" s="1"/>
  <c r="M257" i="4"/>
  <c r="O257" i="4" s="1"/>
  <c r="P257" i="4" s="1"/>
  <c r="M220" i="4"/>
  <c r="O220" i="4" s="1"/>
  <c r="P220" i="4" s="1"/>
  <c r="L221" i="4"/>
  <c r="N221" i="4" s="1"/>
  <c r="P221" i="4" s="1"/>
  <c r="M89" i="4"/>
  <c r="O89" i="4" s="1"/>
  <c r="P89" i="4" s="1"/>
  <c r="L199" i="4"/>
  <c r="N199" i="4" s="1"/>
  <c r="P199" i="4" s="1"/>
  <c r="M36" i="4"/>
  <c r="O36" i="4" s="1"/>
  <c r="P36" i="4" s="1"/>
  <c r="M275" i="4"/>
  <c r="O275" i="4" s="1"/>
  <c r="P275" i="4" s="1"/>
  <c r="M238" i="4"/>
  <c r="O238" i="4" s="1"/>
  <c r="P238" i="4" s="1"/>
  <c r="M108" i="4"/>
  <c r="O108" i="4" s="1"/>
  <c r="P108" i="4" s="1"/>
  <c r="M92" i="4"/>
  <c r="O92" i="4" s="1"/>
  <c r="P92" i="4" s="1"/>
  <c r="M41" i="4"/>
  <c r="O41" i="4" s="1"/>
  <c r="P41" i="4" s="1"/>
  <c r="M341" i="4"/>
  <c r="O341" i="4" s="1"/>
  <c r="P341" i="4" s="1"/>
  <c r="B481" i="4"/>
  <c r="K481" i="4"/>
  <c r="L481" i="4"/>
  <c r="N481" i="4" s="1"/>
  <c r="M481" i="4"/>
  <c r="O481" i="4" s="1"/>
  <c r="B480" i="4"/>
  <c r="K480" i="4"/>
  <c r="L480" i="4" s="1"/>
  <c r="N480" i="4" s="1"/>
  <c r="M480" i="4"/>
  <c r="O480" i="4" s="1"/>
  <c r="B479" i="4"/>
  <c r="K479" i="4"/>
  <c r="L479" i="4"/>
  <c r="N479" i="4" s="1"/>
  <c r="M479" i="4"/>
  <c r="O479" i="4" s="1"/>
  <c r="P481" i="4" l="1"/>
  <c r="P480" i="4"/>
  <c r="P479" i="4"/>
  <c r="B454" i="4"/>
  <c r="C454" i="4"/>
  <c r="K454" i="4"/>
  <c r="L454" i="4" s="1"/>
  <c r="N454" i="4" s="1"/>
  <c r="M454" i="4"/>
  <c r="O454" i="4" s="1"/>
  <c r="B474" i="4"/>
  <c r="C474" i="4"/>
  <c r="K474" i="4"/>
  <c r="L474" i="4" s="1"/>
  <c r="N474" i="4" s="1"/>
  <c r="P454" i="4" l="1"/>
  <c r="M474" i="4"/>
  <c r="O474" i="4" s="1"/>
  <c r="P474" i="4" s="1"/>
  <c r="B313" i="4"/>
  <c r="C313" i="4"/>
  <c r="K313" i="4"/>
  <c r="L313" i="4" s="1"/>
  <c r="N313" i="4" s="1"/>
  <c r="O313" i="4"/>
  <c r="B293" i="4"/>
  <c r="C293" i="4"/>
  <c r="K293" i="4"/>
  <c r="L292" i="1"/>
  <c r="M292" i="1" s="1"/>
  <c r="B284" i="4"/>
  <c r="C284" i="4"/>
  <c r="K284" i="4"/>
  <c r="B277" i="4"/>
  <c r="C277" i="4"/>
  <c r="K277" i="4"/>
  <c r="B121" i="4"/>
  <c r="C121" i="4"/>
  <c r="K121" i="4"/>
  <c r="B246" i="4"/>
  <c r="C246" i="4"/>
  <c r="K246" i="4"/>
  <c r="L246" i="4" s="1"/>
  <c r="N246" i="4" s="1"/>
  <c r="O246" i="4"/>
  <c r="B244" i="4"/>
  <c r="C244" i="4"/>
  <c r="K244" i="4"/>
  <c r="L244" i="4" s="1"/>
  <c r="N244" i="4" s="1"/>
  <c r="B274" i="4"/>
  <c r="C274" i="4"/>
  <c r="K274" i="4"/>
  <c r="B371" i="4"/>
  <c r="C371" i="4"/>
  <c r="K371" i="4"/>
  <c r="B374" i="4"/>
  <c r="C374" i="4"/>
  <c r="K374" i="4"/>
  <c r="L374" i="4" s="1"/>
  <c r="N374" i="4" s="1"/>
  <c r="O374" i="4"/>
  <c r="B122" i="4"/>
  <c r="C122" i="4"/>
  <c r="K122" i="4"/>
  <c r="B66" i="4"/>
  <c r="C66" i="4"/>
  <c r="K66" i="4"/>
  <c r="L66" i="4" s="1"/>
  <c r="N66" i="4" s="1"/>
  <c r="M66" i="4"/>
  <c r="O66" i="4" s="1"/>
  <c r="B141" i="4"/>
  <c r="C141" i="4"/>
  <c r="K141" i="4"/>
  <c r="L141" i="4" s="1"/>
  <c r="N141" i="4" s="1"/>
  <c r="L121" i="4" l="1"/>
  <c r="N121" i="4" s="1"/>
  <c r="M121" i="4"/>
  <c r="O121" i="4" s="1"/>
  <c r="L371" i="4"/>
  <c r="N371" i="4" s="1"/>
  <c r="M371" i="4"/>
  <c r="O371" i="4" s="1"/>
  <c r="L284" i="4"/>
  <c r="N284" i="4" s="1"/>
  <c r="M284" i="4"/>
  <c r="O284" i="4" s="1"/>
  <c r="L293" i="4"/>
  <c r="N293" i="4" s="1"/>
  <c r="M293" i="4"/>
  <c r="O293" i="4" s="1"/>
  <c r="L277" i="4"/>
  <c r="N277" i="4" s="1"/>
  <c r="M277" i="4"/>
  <c r="O277" i="4" s="1"/>
  <c r="L122" i="4"/>
  <c r="N122" i="4" s="1"/>
  <c r="M122" i="4"/>
  <c r="O122" i="4" s="1"/>
  <c r="L274" i="4"/>
  <c r="N274" i="4" s="1"/>
  <c r="M274" i="4"/>
  <c r="O274" i="4" s="1"/>
  <c r="P313" i="4"/>
  <c r="Q292" i="1"/>
  <c r="P292" i="1"/>
  <c r="O292" i="1"/>
  <c r="N292" i="1"/>
  <c r="P246" i="4"/>
  <c r="O244" i="4"/>
  <c r="P244" i="4" s="1"/>
  <c r="P374" i="4"/>
  <c r="P66" i="4"/>
  <c r="M141" i="4"/>
  <c r="O141" i="4" s="1"/>
  <c r="P141" i="4" s="1"/>
  <c r="B55" i="4"/>
  <c r="C55" i="4"/>
  <c r="K55" i="4"/>
  <c r="L55" i="4" s="1"/>
  <c r="N55" i="4" s="1"/>
  <c r="B478" i="4"/>
  <c r="K478" i="4"/>
  <c r="L478" i="4" s="1"/>
  <c r="N478" i="4" s="1"/>
  <c r="M478" i="4"/>
  <c r="O478" i="4" s="1"/>
  <c r="B477" i="4"/>
  <c r="K477" i="4"/>
  <c r="M477" i="4" s="1"/>
  <c r="O477" i="4" s="1"/>
  <c r="B57" i="4"/>
  <c r="C57" i="4"/>
  <c r="K57" i="4"/>
  <c r="L57" i="4" s="1"/>
  <c r="N57" i="4" s="1"/>
  <c r="B417" i="4"/>
  <c r="C417" i="4"/>
  <c r="K417" i="4"/>
  <c r="L417" i="4" s="1"/>
  <c r="N417" i="4" s="1"/>
  <c r="B139" i="4"/>
  <c r="C139" i="4"/>
  <c r="K139" i="4"/>
  <c r="L139" i="4" s="1"/>
  <c r="N139" i="4" s="1"/>
  <c r="B119" i="4"/>
  <c r="C119" i="4"/>
  <c r="K119" i="4"/>
  <c r="B400" i="4"/>
  <c r="C400" i="4"/>
  <c r="K400" i="4"/>
  <c r="B339" i="4"/>
  <c r="C339" i="4"/>
  <c r="K339" i="4"/>
  <c r="B330" i="4"/>
  <c r="C330" i="4"/>
  <c r="K330" i="4"/>
  <c r="B249" i="4"/>
  <c r="C249" i="4"/>
  <c r="K249" i="4"/>
  <c r="B285" i="4"/>
  <c r="C285" i="4"/>
  <c r="K285" i="4"/>
  <c r="B243" i="4"/>
  <c r="C243" i="4"/>
  <c r="K243" i="4"/>
  <c r="L243" i="4" s="1"/>
  <c r="N243" i="4" s="1"/>
  <c r="O243" i="4"/>
  <c r="B391" i="4"/>
  <c r="C391" i="4"/>
  <c r="K391" i="4"/>
  <c r="L391" i="4" s="1"/>
  <c r="N391" i="4" s="1"/>
  <c r="L330" i="4" l="1"/>
  <c r="N330" i="4" s="1"/>
  <c r="M330" i="4"/>
  <c r="O330" i="4" s="1"/>
  <c r="M400" i="4"/>
  <c r="O400" i="4" s="1"/>
  <c r="M57" i="4"/>
  <c r="O57" i="4" s="1"/>
  <c r="P57" i="4" s="1"/>
  <c r="P122" i="4"/>
  <c r="P371" i="4"/>
  <c r="P121" i="4"/>
  <c r="M55" i="4"/>
  <c r="O55" i="4" s="1"/>
  <c r="P55" i="4" s="1"/>
  <c r="P277" i="4"/>
  <c r="P284" i="4"/>
  <c r="P293" i="4"/>
  <c r="P274" i="4"/>
  <c r="L285" i="4"/>
  <c r="N285" i="4" s="1"/>
  <c r="M285" i="4"/>
  <c r="O285" i="4" s="1"/>
  <c r="M249" i="4"/>
  <c r="O249" i="4" s="1"/>
  <c r="L339" i="4"/>
  <c r="N339" i="4" s="1"/>
  <c r="M339" i="4"/>
  <c r="O339" i="4" s="1"/>
  <c r="L119" i="4"/>
  <c r="N119" i="4" s="1"/>
  <c r="M119" i="4"/>
  <c r="O119" i="4" s="1"/>
  <c r="L477" i="4"/>
  <c r="N477" i="4" s="1"/>
  <c r="P477" i="4" s="1"/>
  <c r="P478" i="4"/>
  <c r="M417" i="4"/>
  <c r="O417" i="4" s="1"/>
  <c r="P417" i="4" s="1"/>
  <c r="M139" i="4"/>
  <c r="O139" i="4" s="1"/>
  <c r="P139" i="4" s="1"/>
  <c r="L400" i="4"/>
  <c r="N400" i="4" s="1"/>
  <c r="L249" i="4"/>
  <c r="N249" i="4" s="1"/>
  <c r="P243" i="4"/>
  <c r="O391" i="4"/>
  <c r="P391" i="4" s="1"/>
  <c r="B149" i="4"/>
  <c r="C149" i="4"/>
  <c r="K149" i="4"/>
  <c r="L149" i="4" s="1"/>
  <c r="N149" i="4" s="1"/>
  <c r="B373" i="4"/>
  <c r="C373" i="4"/>
  <c r="K373" i="4"/>
  <c r="P330" i="4" l="1"/>
  <c r="P400" i="4"/>
  <c r="P339" i="4"/>
  <c r="P119" i="4"/>
  <c r="P285" i="4"/>
  <c r="M149" i="4"/>
  <c r="O149" i="4" s="1"/>
  <c r="P149" i="4" s="1"/>
  <c r="P249" i="4"/>
  <c r="L373" i="4"/>
  <c r="N373" i="4" s="1"/>
  <c r="M373" i="4"/>
  <c r="O373" i="4" s="1"/>
  <c r="AC31" i="1"/>
  <c r="AD31" i="1"/>
  <c r="AE31" i="1"/>
  <c r="AC10" i="1"/>
  <c r="AD10" i="1"/>
  <c r="AE10" i="1"/>
  <c r="AC8" i="1"/>
  <c r="AD8" i="1"/>
  <c r="AE8" i="1"/>
  <c r="AC16" i="1"/>
  <c r="AD16" i="1"/>
  <c r="AE16" i="1"/>
  <c r="AC9" i="1"/>
  <c r="AD9" i="1"/>
  <c r="AE9" i="1"/>
  <c r="AC118" i="1"/>
  <c r="AD118" i="1"/>
  <c r="AE118" i="1"/>
  <c r="AC75" i="1"/>
  <c r="AD75" i="1"/>
  <c r="AE75" i="1"/>
  <c r="AC45" i="1"/>
  <c r="AD45" i="1"/>
  <c r="AE45" i="1"/>
  <c r="AC123" i="1"/>
  <c r="AD123" i="1"/>
  <c r="AE123" i="1"/>
  <c r="AC73" i="1"/>
  <c r="AD73" i="1"/>
  <c r="AE73" i="1"/>
  <c r="AC30" i="1"/>
  <c r="AD30" i="1"/>
  <c r="AE30" i="1"/>
  <c r="AC14" i="1"/>
  <c r="AD14" i="1"/>
  <c r="AE14" i="1"/>
  <c r="AC20" i="1"/>
  <c r="AD20" i="1"/>
  <c r="AE20" i="1"/>
  <c r="AC46" i="1"/>
  <c r="AD46" i="1"/>
  <c r="AE46" i="1"/>
  <c r="AC98" i="1"/>
  <c r="AD98" i="1"/>
  <c r="AE98" i="1"/>
  <c r="AC13" i="1"/>
  <c r="AD13" i="1"/>
  <c r="AE13" i="1"/>
  <c r="AC95" i="1"/>
  <c r="AD95" i="1"/>
  <c r="AE95" i="1"/>
  <c r="AC41" i="1"/>
  <c r="AD41" i="1"/>
  <c r="AE41" i="1"/>
  <c r="AC11" i="1"/>
  <c r="AD11" i="1"/>
  <c r="AE11" i="1"/>
  <c r="AC55" i="1"/>
  <c r="AD55" i="1"/>
  <c r="AE55" i="1"/>
  <c r="AC61" i="1"/>
  <c r="AD61" i="1"/>
  <c r="AE61" i="1"/>
  <c r="AC111" i="1"/>
  <c r="AD111" i="1"/>
  <c r="AE111" i="1"/>
  <c r="AC23" i="1"/>
  <c r="AD23" i="1"/>
  <c r="AE23" i="1"/>
  <c r="AC92" i="1"/>
  <c r="AD92" i="1"/>
  <c r="AE92" i="1"/>
  <c r="AC12" i="1"/>
  <c r="AD12" i="1"/>
  <c r="AE12" i="1"/>
  <c r="AC72" i="1"/>
  <c r="AD72" i="1"/>
  <c r="AE72" i="1"/>
  <c r="AC132" i="1"/>
  <c r="AD132" i="1"/>
  <c r="AE132" i="1"/>
  <c r="AC59" i="1"/>
  <c r="AD59" i="1"/>
  <c r="AE59" i="1"/>
  <c r="AC116" i="1"/>
  <c r="AD116" i="1"/>
  <c r="AE116" i="1"/>
  <c r="AC37" i="1"/>
  <c r="AD37" i="1"/>
  <c r="AE37" i="1"/>
  <c r="AC27" i="1"/>
  <c r="AD27" i="1"/>
  <c r="AE27" i="1"/>
  <c r="AC54" i="1"/>
  <c r="AD54" i="1"/>
  <c r="AE54" i="1"/>
  <c r="AC130" i="1"/>
  <c r="AD130" i="1"/>
  <c r="AE130" i="1"/>
  <c r="AC101" i="1"/>
  <c r="AD101" i="1"/>
  <c r="AE101" i="1"/>
  <c r="AC115" i="1"/>
  <c r="AD115" i="1"/>
  <c r="AE115" i="1"/>
  <c r="AC25" i="1"/>
  <c r="AD25" i="1"/>
  <c r="AE25" i="1"/>
  <c r="AC15" i="1"/>
  <c r="AD15" i="1"/>
  <c r="AE15" i="1"/>
  <c r="AC131" i="1"/>
  <c r="AD131" i="1"/>
  <c r="AE131" i="1"/>
  <c r="AC51" i="1"/>
  <c r="AD51" i="1"/>
  <c r="AE51" i="1"/>
  <c r="AC129" i="1"/>
  <c r="AD129" i="1"/>
  <c r="AE129" i="1"/>
  <c r="AC22" i="1"/>
  <c r="AD22" i="1"/>
  <c r="AE22" i="1"/>
  <c r="AC110" i="1"/>
  <c r="AD110" i="1"/>
  <c r="AE110" i="1"/>
  <c r="AC84" i="1"/>
  <c r="AD84" i="1"/>
  <c r="AE84" i="1"/>
  <c r="AC134" i="1"/>
  <c r="AD134" i="1"/>
  <c r="AE134" i="1"/>
  <c r="AC71" i="1"/>
  <c r="AD71" i="1"/>
  <c r="AE71" i="1"/>
  <c r="AC40" i="1"/>
  <c r="AD40" i="1"/>
  <c r="AE40" i="1"/>
  <c r="AC126" i="1"/>
  <c r="AD126" i="1"/>
  <c r="AE126" i="1"/>
  <c r="AC91" i="1"/>
  <c r="AD91" i="1"/>
  <c r="AE91" i="1"/>
  <c r="AC113" i="1"/>
  <c r="AD113" i="1"/>
  <c r="AE113" i="1"/>
  <c r="AC17" i="1"/>
  <c r="AD17" i="1"/>
  <c r="AE17" i="1"/>
  <c r="AC18" i="1"/>
  <c r="AD18" i="1"/>
  <c r="AE18" i="1"/>
  <c r="AC86" i="1"/>
  <c r="AD86" i="1"/>
  <c r="AE86" i="1"/>
  <c r="AC122" i="1"/>
  <c r="AD122" i="1"/>
  <c r="AE122" i="1"/>
  <c r="AC21" i="1"/>
  <c r="AD21" i="1"/>
  <c r="AE21" i="1"/>
  <c r="AC67" i="1"/>
  <c r="AD67" i="1"/>
  <c r="AE67" i="1"/>
  <c r="AC47" i="1"/>
  <c r="AD47" i="1"/>
  <c r="AE47" i="1"/>
  <c r="AC117" i="1"/>
  <c r="AD117" i="1"/>
  <c r="AE117" i="1"/>
  <c r="AC78" i="1"/>
  <c r="AD78" i="1"/>
  <c r="AE78" i="1"/>
  <c r="AC68" i="1"/>
  <c r="AD68" i="1"/>
  <c r="AE68" i="1"/>
  <c r="AC38" i="1"/>
  <c r="AD38" i="1"/>
  <c r="AE38" i="1"/>
  <c r="AC90" i="1"/>
  <c r="AD90" i="1"/>
  <c r="AE90" i="1"/>
  <c r="AC96" i="1"/>
  <c r="AD96" i="1"/>
  <c r="AE96" i="1"/>
  <c r="AC120" i="1"/>
  <c r="AD120" i="1"/>
  <c r="AE120" i="1"/>
  <c r="AC24" i="1"/>
  <c r="AD24" i="1"/>
  <c r="AE24" i="1"/>
  <c r="AC89" i="1"/>
  <c r="AD89" i="1"/>
  <c r="AE89" i="1"/>
  <c r="AC62" i="1"/>
  <c r="AD62" i="1"/>
  <c r="AE62" i="1"/>
  <c r="AC19" i="1"/>
  <c r="AD19" i="1"/>
  <c r="AE19" i="1"/>
  <c r="AC52" i="1"/>
  <c r="AD52" i="1"/>
  <c r="AE52" i="1"/>
  <c r="AC69" i="1"/>
  <c r="AD69" i="1"/>
  <c r="AE69" i="1"/>
  <c r="AC94" i="1"/>
  <c r="AD94" i="1"/>
  <c r="AE94" i="1"/>
  <c r="AC105" i="1"/>
  <c r="AD105" i="1"/>
  <c r="AE105" i="1"/>
  <c r="AC114" i="1"/>
  <c r="AD114" i="1"/>
  <c r="AE114" i="1"/>
  <c r="AC128" i="1"/>
  <c r="AD128" i="1"/>
  <c r="AE128" i="1"/>
  <c r="AC76" i="1"/>
  <c r="AD76" i="1"/>
  <c r="AE76" i="1"/>
  <c r="AC35" i="1"/>
  <c r="AD35" i="1"/>
  <c r="AE35" i="1"/>
  <c r="AC112" i="1"/>
  <c r="AD112" i="1"/>
  <c r="AE112" i="1"/>
  <c r="AC85" i="1"/>
  <c r="AD85" i="1"/>
  <c r="AE85" i="1"/>
  <c r="AC50" i="1"/>
  <c r="AD50" i="1"/>
  <c r="AE50" i="1"/>
  <c r="AC58" i="1"/>
  <c r="AD58" i="1"/>
  <c r="AE58" i="1"/>
  <c r="AC87" i="1"/>
  <c r="AD87" i="1"/>
  <c r="AE87" i="1"/>
  <c r="AC100" i="1"/>
  <c r="AD100" i="1"/>
  <c r="AE100" i="1"/>
  <c r="AC48" i="1"/>
  <c r="AD48" i="1"/>
  <c r="AE48" i="1"/>
  <c r="AC32" i="1"/>
  <c r="AD32" i="1"/>
  <c r="AE32" i="1"/>
  <c r="AC44" i="1"/>
  <c r="AD44" i="1"/>
  <c r="AE44" i="1"/>
  <c r="AC74" i="1"/>
  <c r="AD74" i="1"/>
  <c r="AE74" i="1"/>
  <c r="AC93" i="1"/>
  <c r="AD93" i="1"/>
  <c r="AE93" i="1"/>
  <c r="AC66" i="1"/>
  <c r="AD66" i="1"/>
  <c r="AE66" i="1"/>
  <c r="AC70" i="1"/>
  <c r="AD70" i="1"/>
  <c r="AE70" i="1"/>
  <c r="AC36" i="1"/>
  <c r="AD36" i="1"/>
  <c r="AE36" i="1"/>
  <c r="AC109" i="1"/>
  <c r="AD109" i="1"/>
  <c r="AE109" i="1"/>
  <c r="AC125" i="1"/>
  <c r="AD125" i="1"/>
  <c r="AE125" i="1"/>
  <c r="AC133" i="1"/>
  <c r="AD133" i="1"/>
  <c r="AE133" i="1"/>
  <c r="AC80" i="1"/>
  <c r="AD80" i="1"/>
  <c r="AE80" i="1"/>
  <c r="AC26" i="1"/>
  <c r="AD26" i="1"/>
  <c r="AE26" i="1"/>
  <c r="AC60" i="1"/>
  <c r="AD60" i="1"/>
  <c r="AE60" i="1"/>
  <c r="AC34" i="1"/>
  <c r="AD34" i="1"/>
  <c r="AE34" i="1"/>
  <c r="AC107" i="1"/>
  <c r="AD107" i="1"/>
  <c r="AE107" i="1"/>
  <c r="AC65" i="1"/>
  <c r="AD65" i="1"/>
  <c r="AE65" i="1"/>
  <c r="AC28" i="1"/>
  <c r="AD28" i="1"/>
  <c r="AE28" i="1"/>
  <c r="AC108" i="1"/>
  <c r="AD108" i="1"/>
  <c r="AE108" i="1"/>
  <c r="AC64" i="1"/>
  <c r="AD64" i="1"/>
  <c r="AE64" i="1"/>
  <c r="AC43" i="1"/>
  <c r="AD43" i="1"/>
  <c r="AE43" i="1"/>
  <c r="AC29" i="1"/>
  <c r="AD29" i="1"/>
  <c r="AE29" i="1"/>
  <c r="AC57" i="1"/>
  <c r="AD57" i="1"/>
  <c r="AE57" i="1"/>
  <c r="AC77" i="1"/>
  <c r="AD77" i="1"/>
  <c r="AE77" i="1"/>
  <c r="AC119" i="1"/>
  <c r="AD119" i="1"/>
  <c r="AE119" i="1"/>
  <c r="AC88" i="1"/>
  <c r="AD88" i="1"/>
  <c r="AE88" i="1"/>
  <c r="AC53" i="1"/>
  <c r="AD53" i="1"/>
  <c r="AE53" i="1"/>
  <c r="AC49" i="1"/>
  <c r="AD49" i="1"/>
  <c r="AE49" i="1"/>
  <c r="AC83" i="1"/>
  <c r="AD83" i="1"/>
  <c r="AE83" i="1"/>
  <c r="AC104" i="1"/>
  <c r="AD104" i="1"/>
  <c r="AE104" i="1"/>
  <c r="AC103" i="1"/>
  <c r="AD103" i="1"/>
  <c r="AE103" i="1"/>
  <c r="AC97" i="1"/>
  <c r="AD97" i="1"/>
  <c r="AE97" i="1"/>
  <c r="AC124" i="1"/>
  <c r="AD124" i="1"/>
  <c r="AE124" i="1"/>
  <c r="AC81" i="1"/>
  <c r="AD81" i="1"/>
  <c r="AE81" i="1"/>
  <c r="AC82" i="1"/>
  <c r="AD82" i="1"/>
  <c r="AE82" i="1"/>
  <c r="AC127" i="1"/>
  <c r="AD127" i="1"/>
  <c r="AE127" i="1"/>
  <c r="AC79" i="1"/>
  <c r="AD79" i="1"/>
  <c r="AE79" i="1"/>
  <c r="AC56" i="1"/>
  <c r="AD56" i="1"/>
  <c r="AE56" i="1"/>
  <c r="AC99" i="1"/>
  <c r="AD99" i="1"/>
  <c r="AE99" i="1"/>
  <c r="AC63" i="1"/>
  <c r="AD63" i="1"/>
  <c r="AE63" i="1"/>
  <c r="AC121" i="1"/>
  <c r="AD121" i="1"/>
  <c r="AE121" i="1"/>
  <c r="AC39" i="1"/>
  <c r="AD39" i="1"/>
  <c r="AE39" i="1"/>
  <c r="AC106" i="1"/>
  <c r="AD106" i="1"/>
  <c r="AE106" i="1"/>
  <c r="AC102" i="1"/>
  <c r="AD102" i="1"/>
  <c r="AE102" i="1"/>
  <c r="AC42" i="1"/>
  <c r="AD42" i="1"/>
  <c r="AE42" i="1"/>
  <c r="AE33" i="1"/>
  <c r="AD33" i="1"/>
  <c r="AC33" i="1"/>
  <c r="L8" i="1"/>
  <c r="M8" i="1" s="1"/>
  <c r="L9" i="1"/>
  <c r="M9" i="1" s="1"/>
  <c r="L10" i="1"/>
  <c r="M10" i="1" s="1"/>
  <c r="L11" i="1"/>
  <c r="O11" i="1" s="1"/>
  <c r="L12" i="1"/>
  <c r="M12" i="1" s="1"/>
  <c r="L13" i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L28" i="1"/>
  <c r="L29" i="1"/>
  <c r="M29" i="1" s="1"/>
  <c r="L30" i="1"/>
  <c r="L31" i="1"/>
  <c r="P31" i="1" s="1"/>
  <c r="L32" i="1"/>
  <c r="L33" i="1"/>
  <c r="O33" i="1" s="1"/>
  <c r="L34" i="1"/>
  <c r="L35" i="1"/>
  <c r="P35" i="1" s="1"/>
  <c r="L36" i="1"/>
  <c r="L37" i="1"/>
  <c r="L38" i="1"/>
  <c r="L39" i="1"/>
  <c r="N39" i="1" s="1"/>
  <c r="L40" i="1"/>
  <c r="L41" i="1"/>
  <c r="L42" i="1"/>
  <c r="L43" i="1"/>
  <c r="N43" i="1" s="1"/>
  <c r="L44" i="1"/>
  <c r="L45" i="1"/>
  <c r="L46" i="1"/>
  <c r="L47" i="1"/>
  <c r="N47" i="1" s="1"/>
  <c r="L48" i="1"/>
  <c r="L49" i="1"/>
  <c r="L50" i="1"/>
  <c r="L51" i="1"/>
  <c r="N51" i="1" s="1"/>
  <c r="L52" i="1"/>
  <c r="L53" i="1"/>
  <c r="L54" i="1"/>
  <c r="L55" i="1"/>
  <c r="N55" i="1" s="1"/>
  <c r="L56" i="1"/>
  <c r="L57" i="1"/>
  <c r="L58" i="1"/>
  <c r="L59" i="1"/>
  <c r="N59" i="1" s="1"/>
  <c r="L60" i="1"/>
  <c r="L61" i="1"/>
  <c r="L62" i="1"/>
  <c r="L63" i="1"/>
  <c r="P63" i="1" s="1"/>
  <c r="L64" i="1"/>
  <c r="L65" i="1"/>
  <c r="L66" i="1"/>
  <c r="L67" i="1"/>
  <c r="P67" i="1" s="1"/>
  <c r="L68" i="1"/>
  <c r="L69" i="1"/>
  <c r="L70" i="1"/>
  <c r="L71" i="1"/>
  <c r="P71" i="1" s="1"/>
  <c r="L72" i="1"/>
  <c r="L73" i="1"/>
  <c r="L74" i="1"/>
  <c r="L75" i="1"/>
  <c r="P75" i="1" s="1"/>
  <c r="L76" i="1"/>
  <c r="L77" i="1"/>
  <c r="L78" i="1"/>
  <c r="L79" i="1"/>
  <c r="L80" i="1"/>
  <c r="L81" i="1"/>
  <c r="L82" i="1"/>
  <c r="L83" i="1"/>
  <c r="P83" i="1" s="1"/>
  <c r="L84" i="1"/>
  <c r="L85" i="1"/>
  <c r="L86" i="1"/>
  <c r="L87" i="1"/>
  <c r="P87" i="1" s="1"/>
  <c r="L88" i="1"/>
  <c r="L89" i="1"/>
  <c r="L90" i="1"/>
  <c r="L91" i="1"/>
  <c r="P91" i="1" s="1"/>
  <c r="L92" i="1"/>
  <c r="L93" i="1"/>
  <c r="L94" i="1"/>
  <c r="L95" i="1"/>
  <c r="P95" i="1" s="1"/>
  <c r="L96" i="1"/>
  <c r="L97" i="1"/>
  <c r="L98" i="1"/>
  <c r="L99" i="1"/>
  <c r="P99" i="1" s="1"/>
  <c r="L100" i="1"/>
  <c r="L101" i="1"/>
  <c r="L102" i="1"/>
  <c r="L103" i="1"/>
  <c r="P103" i="1" s="1"/>
  <c r="L104" i="1"/>
  <c r="L105" i="1"/>
  <c r="L106" i="1"/>
  <c r="L107" i="1"/>
  <c r="L108" i="1"/>
  <c r="L109" i="1"/>
  <c r="L110" i="1"/>
  <c r="L111" i="1"/>
  <c r="P111" i="1" s="1"/>
  <c r="L112" i="1"/>
  <c r="L113" i="1"/>
  <c r="L114" i="1"/>
  <c r="L115" i="1"/>
  <c r="P115" i="1" s="1"/>
  <c r="L116" i="1"/>
  <c r="L117" i="1"/>
  <c r="L118" i="1"/>
  <c r="L119" i="1"/>
  <c r="P119" i="1" s="1"/>
  <c r="L120" i="1"/>
  <c r="L121" i="1"/>
  <c r="L122" i="1"/>
  <c r="L123" i="1"/>
  <c r="P123" i="1" s="1"/>
  <c r="L124" i="1"/>
  <c r="L125" i="1"/>
  <c r="L126" i="1"/>
  <c r="L127" i="1"/>
  <c r="L128" i="1"/>
  <c r="L129" i="1"/>
  <c r="L130" i="1"/>
  <c r="L131" i="1"/>
  <c r="P131" i="1" s="1"/>
  <c r="L132" i="1"/>
  <c r="L133" i="1"/>
  <c r="L134" i="1"/>
  <c r="L135" i="1"/>
  <c r="Q135" i="1" s="1"/>
  <c r="L136" i="1"/>
  <c r="L137" i="1"/>
  <c r="M137" i="1" s="1"/>
  <c r="L138" i="1"/>
  <c r="L139" i="1"/>
  <c r="N139" i="1" s="1"/>
  <c r="L140" i="1"/>
  <c r="L141" i="1"/>
  <c r="O141" i="1" s="1"/>
  <c r="L142" i="1"/>
  <c r="L143" i="1"/>
  <c r="P143" i="1" s="1"/>
  <c r="L144" i="1"/>
  <c r="L145" i="1"/>
  <c r="L146" i="1"/>
  <c r="L147" i="1"/>
  <c r="Q147" i="1" s="1"/>
  <c r="L148" i="1"/>
  <c r="L149" i="1"/>
  <c r="M149" i="1" s="1"/>
  <c r="L150" i="1"/>
  <c r="L151" i="1"/>
  <c r="M151" i="1" s="1"/>
  <c r="L152" i="1"/>
  <c r="L153" i="1"/>
  <c r="M153" i="1" s="1"/>
  <c r="L154" i="1"/>
  <c r="M154" i="1" s="1"/>
  <c r="L155" i="1"/>
  <c r="M155" i="1" s="1"/>
  <c r="L156" i="1"/>
  <c r="L157" i="1"/>
  <c r="P157" i="1" s="1"/>
  <c r="L158" i="1"/>
  <c r="Q158" i="1" s="1"/>
  <c r="L159" i="1"/>
  <c r="P159" i="1" s="1"/>
  <c r="L160" i="1"/>
  <c r="Q160" i="1" s="1"/>
  <c r="L161" i="1"/>
  <c r="N161" i="1" s="1"/>
  <c r="L162" i="1"/>
  <c r="M162" i="1" s="1"/>
  <c r="L163" i="1"/>
  <c r="M163" i="1" s="1"/>
  <c r="L164" i="1"/>
  <c r="L165" i="1"/>
  <c r="L166" i="1"/>
  <c r="M166" i="1" s="1"/>
  <c r="L167" i="1"/>
  <c r="P167" i="1" s="1"/>
  <c r="L168" i="1"/>
  <c r="L169" i="1"/>
  <c r="M169" i="1" s="1"/>
  <c r="L170" i="1"/>
  <c r="M170" i="1" s="1"/>
  <c r="L171" i="1"/>
  <c r="M171" i="1" s="1"/>
  <c r="L172" i="1"/>
  <c r="L173" i="1"/>
  <c r="P173" i="1" s="1"/>
  <c r="L174" i="1"/>
  <c r="Q174" i="1" s="1"/>
  <c r="L175" i="1"/>
  <c r="P175" i="1" s="1"/>
  <c r="L176" i="1"/>
  <c r="Q176" i="1" s="1"/>
  <c r="L177" i="1"/>
  <c r="M177" i="1" s="1"/>
  <c r="L178" i="1"/>
  <c r="P178" i="1" s="1"/>
  <c r="L179" i="1"/>
  <c r="M179" i="1" s="1"/>
  <c r="L180" i="1"/>
  <c r="P180" i="1" s="1"/>
  <c r="L181" i="1"/>
  <c r="N181" i="1" s="1"/>
  <c r="L182" i="1"/>
  <c r="P182" i="1" s="1"/>
  <c r="L183" i="1"/>
  <c r="N183" i="1" s="1"/>
  <c r="L184" i="1"/>
  <c r="L185" i="1"/>
  <c r="M185" i="1" s="1"/>
  <c r="L186" i="1"/>
  <c r="P186" i="1" s="1"/>
  <c r="L187" i="1"/>
  <c r="M187" i="1" s="1"/>
  <c r="L188" i="1"/>
  <c r="N188" i="1" s="1"/>
  <c r="L189" i="1"/>
  <c r="M189" i="1" s="1"/>
  <c r="L190" i="1"/>
  <c r="M190" i="1" s="1"/>
  <c r="L191" i="1"/>
  <c r="L192" i="1"/>
  <c r="M192" i="1" s="1"/>
  <c r="L193" i="1"/>
  <c r="O193" i="1" s="1"/>
  <c r="L194" i="1"/>
  <c r="M194" i="1" s="1"/>
  <c r="L195" i="1"/>
  <c r="N195" i="1" s="1"/>
  <c r="L196" i="1"/>
  <c r="L197" i="1"/>
  <c r="M197" i="1" s="1"/>
  <c r="L198" i="1"/>
  <c r="P198" i="1" s="1"/>
  <c r="L199" i="1"/>
  <c r="M199" i="1" s="1"/>
  <c r="L200" i="1"/>
  <c r="N200" i="1" s="1"/>
  <c r="L201" i="1"/>
  <c r="M201" i="1" s="1"/>
  <c r="L202" i="1"/>
  <c r="M202" i="1" s="1"/>
  <c r="L203" i="1"/>
  <c r="L204" i="1"/>
  <c r="M204" i="1" s="1"/>
  <c r="L205" i="1"/>
  <c r="O205" i="1" s="1"/>
  <c r="L206" i="1"/>
  <c r="M206" i="1" s="1"/>
  <c r="L207" i="1"/>
  <c r="N207" i="1" s="1"/>
  <c r="L208" i="1"/>
  <c r="L209" i="1"/>
  <c r="M209" i="1" s="1"/>
  <c r="L210" i="1"/>
  <c r="P210" i="1" s="1"/>
  <c r="L211" i="1"/>
  <c r="Q211" i="1" s="1"/>
  <c r="L212" i="1"/>
  <c r="Q212" i="1" s="1"/>
  <c r="L213" i="1"/>
  <c r="Q213" i="1" s="1"/>
  <c r="L214" i="1"/>
  <c r="N214" i="1" s="1"/>
  <c r="L215" i="1"/>
  <c r="Q215" i="1" s="1"/>
  <c r="L216" i="1"/>
  <c r="M216" i="1" s="1"/>
  <c r="L217" i="1"/>
  <c r="Q217" i="1" s="1"/>
  <c r="L218" i="1"/>
  <c r="M218" i="1" s="1"/>
  <c r="L219" i="1"/>
  <c r="L220" i="1"/>
  <c r="N220" i="1" s="1"/>
  <c r="L221" i="1"/>
  <c r="Q221" i="1" s="1"/>
  <c r="L222" i="1"/>
  <c r="M222" i="1" s="1"/>
  <c r="L223" i="1"/>
  <c r="Q223" i="1" s="1"/>
  <c r="L224" i="1"/>
  <c r="P224" i="1" s="1"/>
  <c r="L225" i="1"/>
  <c r="Q225" i="1" s="1"/>
  <c r="L226" i="1"/>
  <c r="M226" i="1" s="1"/>
  <c r="L227" i="1"/>
  <c r="Q227" i="1" s="1"/>
  <c r="L228" i="1"/>
  <c r="M228" i="1" s="1"/>
  <c r="L229" i="1"/>
  <c r="Q229" i="1" s="1"/>
  <c r="L230" i="1"/>
  <c r="L231" i="1"/>
  <c r="Q231" i="1" s="1"/>
  <c r="L232" i="1"/>
  <c r="O232" i="1" s="1"/>
  <c r="L233" i="1"/>
  <c r="Q233" i="1" s="1"/>
  <c r="L234" i="1"/>
  <c r="P234" i="1" s="1"/>
  <c r="L235" i="1"/>
  <c r="Q235" i="1" s="1"/>
  <c r="L236" i="1"/>
  <c r="Q236" i="1" s="1"/>
  <c r="L237" i="1"/>
  <c r="Q237" i="1" s="1"/>
  <c r="L238" i="1"/>
  <c r="N238" i="1" s="1"/>
  <c r="L239" i="1"/>
  <c r="Q239" i="1" s="1"/>
  <c r="L240" i="1"/>
  <c r="M240" i="1" s="1"/>
  <c r="L241" i="1"/>
  <c r="Q241" i="1" s="1"/>
  <c r="L242" i="1"/>
  <c r="M242" i="1" s="1"/>
  <c r="L243" i="1"/>
  <c r="L244" i="1"/>
  <c r="N244" i="1" s="1"/>
  <c r="L245" i="1"/>
  <c r="Q245" i="1" s="1"/>
  <c r="L246" i="1"/>
  <c r="M246" i="1" s="1"/>
  <c r="L247" i="1"/>
  <c r="Q247" i="1" s="1"/>
  <c r="L248" i="1"/>
  <c r="P248" i="1" s="1"/>
  <c r="L249" i="1"/>
  <c r="Q249" i="1" s="1"/>
  <c r="L250" i="1"/>
  <c r="M250" i="1" s="1"/>
  <c r="L251" i="1"/>
  <c r="Q251" i="1" s="1"/>
  <c r="L252" i="1"/>
  <c r="M252" i="1" s="1"/>
  <c r="L253" i="1"/>
  <c r="Q253" i="1" s="1"/>
  <c r="L254" i="1"/>
  <c r="L255" i="1"/>
  <c r="Q255" i="1" s="1"/>
  <c r="L256" i="1"/>
  <c r="O256" i="1" s="1"/>
  <c r="L257" i="1"/>
  <c r="Q257" i="1" s="1"/>
  <c r="L258" i="1"/>
  <c r="P258" i="1" s="1"/>
  <c r="L259" i="1"/>
  <c r="Q259" i="1" s="1"/>
  <c r="L260" i="1"/>
  <c r="Q260" i="1" s="1"/>
  <c r="L261" i="1"/>
  <c r="Q261" i="1" s="1"/>
  <c r="L262" i="1"/>
  <c r="O262" i="1" s="1"/>
  <c r="L263" i="1"/>
  <c r="Q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Q275" i="1" s="1"/>
  <c r="L276" i="1"/>
  <c r="M276" i="1" s="1"/>
  <c r="L277" i="1"/>
  <c r="Q277" i="1" s="1"/>
  <c r="L278" i="1"/>
  <c r="M278" i="1" s="1"/>
  <c r="L279" i="1"/>
  <c r="Q279" i="1" s="1"/>
  <c r="L280" i="1"/>
  <c r="M280" i="1" s="1"/>
  <c r="L281" i="1"/>
  <c r="Q281" i="1" s="1"/>
  <c r="L282" i="1"/>
  <c r="M282" i="1" s="1"/>
  <c r="L283" i="1"/>
  <c r="Q283" i="1" s="1"/>
  <c r="L284" i="1"/>
  <c r="M284" i="1" s="1"/>
  <c r="L285" i="1"/>
  <c r="N285" i="1" s="1"/>
  <c r="L286" i="1"/>
  <c r="N286" i="1" s="1"/>
  <c r="L287" i="1"/>
  <c r="N287" i="1" s="1"/>
  <c r="L288" i="1"/>
  <c r="M288" i="1" s="1"/>
  <c r="L289" i="1"/>
  <c r="N289" i="1" s="1"/>
  <c r="L290" i="1"/>
  <c r="N290" i="1" s="1"/>
  <c r="L291" i="1"/>
  <c r="N291" i="1" s="1"/>
  <c r="L293" i="1"/>
  <c r="N293" i="1" s="1"/>
  <c r="L294" i="1"/>
  <c r="M294" i="1" s="1"/>
  <c r="L295" i="1"/>
  <c r="N295" i="1" s="1"/>
  <c r="L296" i="1"/>
  <c r="N296" i="1" s="1"/>
  <c r="L297" i="1"/>
  <c r="N297" i="1" s="1"/>
  <c r="L298" i="1"/>
  <c r="Q298" i="1" s="1"/>
  <c r="L299" i="1"/>
  <c r="N299" i="1" s="1"/>
  <c r="L300" i="1"/>
  <c r="N300" i="1" s="1"/>
  <c r="L301" i="1"/>
  <c r="N301" i="1" s="1"/>
  <c r="L302" i="1"/>
  <c r="M302" i="1" s="1"/>
  <c r="L303" i="1"/>
  <c r="N303" i="1" s="1"/>
  <c r="L304" i="1"/>
  <c r="N304" i="1" s="1"/>
  <c r="L305" i="1"/>
  <c r="N305" i="1" s="1"/>
  <c r="L306" i="1"/>
  <c r="Q306" i="1" s="1"/>
  <c r="L307" i="1"/>
  <c r="N307" i="1" s="1"/>
  <c r="L308" i="1"/>
  <c r="N308" i="1" s="1"/>
  <c r="L309" i="1"/>
  <c r="N309" i="1" s="1"/>
  <c r="L310" i="1"/>
  <c r="M310" i="1" s="1"/>
  <c r="L311" i="1"/>
  <c r="N311" i="1" s="1"/>
  <c r="L312" i="1"/>
  <c r="N312" i="1" s="1"/>
  <c r="L313" i="1"/>
  <c r="N313" i="1" s="1"/>
  <c r="L314" i="1"/>
  <c r="Q314" i="1" s="1"/>
  <c r="L315" i="1"/>
  <c r="M315" i="1" s="1"/>
  <c r="L316" i="1"/>
  <c r="M316" i="1" s="1"/>
  <c r="L317" i="1"/>
  <c r="M317" i="1" s="1"/>
  <c r="L318" i="1"/>
  <c r="N318" i="1" s="1"/>
  <c r="L319" i="1"/>
  <c r="M319" i="1" s="1"/>
  <c r="L320" i="1"/>
  <c r="M320" i="1" s="1"/>
  <c r="L321" i="1"/>
  <c r="M321" i="1" s="1"/>
  <c r="L322" i="1"/>
  <c r="N322" i="1" s="1"/>
  <c r="L323" i="1"/>
  <c r="L324" i="1"/>
  <c r="Q324" i="1" s="1"/>
  <c r="L325" i="1"/>
  <c r="L326" i="1"/>
  <c r="Q326" i="1" s="1"/>
  <c r="L327" i="1"/>
  <c r="L328" i="1"/>
  <c r="O328" i="1" s="1"/>
  <c r="L329" i="1"/>
  <c r="L330" i="1"/>
  <c r="N330" i="1" s="1"/>
  <c r="L331" i="1"/>
  <c r="L332" i="1"/>
  <c r="M332" i="1" s="1"/>
  <c r="L333" i="1"/>
  <c r="L334" i="1"/>
  <c r="N334" i="1" s="1"/>
  <c r="L335" i="1"/>
  <c r="L336" i="1"/>
  <c r="M336" i="1" s="1"/>
  <c r="L337" i="1"/>
  <c r="L338" i="1"/>
  <c r="M338" i="1" s="1"/>
  <c r="L339" i="1"/>
  <c r="L340" i="1"/>
  <c r="M340" i="1" s="1"/>
  <c r="L341" i="1"/>
  <c r="L342" i="1"/>
  <c r="N342" i="1" s="1"/>
  <c r="L343" i="1"/>
  <c r="L344" i="1"/>
  <c r="M344" i="1" s="1"/>
  <c r="L345" i="1"/>
  <c r="L346" i="1"/>
  <c r="N346" i="1" s="1"/>
  <c r="L347" i="1"/>
  <c r="L348" i="1"/>
  <c r="Q348" i="1" s="1"/>
  <c r="L349" i="1"/>
  <c r="L350" i="1"/>
  <c r="M350" i="1" s="1"/>
  <c r="L351" i="1"/>
  <c r="O351" i="1" s="1"/>
  <c r="L352" i="1"/>
  <c r="M352" i="1" s="1"/>
  <c r="L353" i="1"/>
  <c r="M353" i="1" s="1"/>
  <c r="L354" i="1"/>
  <c r="P354" i="1" s="1"/>
  <c r="L355" i="1"/>
  <c r="M355" i="1" s="1"/>
  <c r="L356" i="1"/>
  <c r="N356" i="1" s="1"/>
  <c r="L357" i="1"/>
  <c r="M357" i="1" s="1"/>
  <c r="L358" i="1"/>
  <c r="M358" i="1" s="1"/>
  <c r="L359" i="1"/>
  <c r="O359" i="1" s="1"/>
  <c r="L360" i="1"/>
  <c r="M360" i="1" s="1"/>
  <c r="L361" i="1"/>
  <c r="M361" i="1" s="1"/>
  <c r="L7" i="1"/>
  <c r="K3" i="4"/>
  <c r="K4" i="4"/>
  <c r="K5" i="4"/>
  <c r="K6" i="4"/>
  <c r="K7" i="4"/>
  <c r="L476" i="4"/>
  <c r="N476" i="4" s="1"/>
  <c r="L447" i="4"/>
  <c r="N447" i="4" s="1"/>
  <c r="M476" i="4"/>
  <c r="O476" i="4" s="1"/>
  <c r="M447" i="4"/>
  <c r="K476" i="4"/>
  <c r="B476" i="4"/>
  <c r="B447" i="4"/>
  <c r="C447" i="4"/>
  <c r="C448" i="4"/>
  <c r="C461" i="4"/>
  <c r="C466" i="4"/>
  <c r="C470" i="4"/>
  <c r="L3" i="4"/>
  <c r="B445" i="4"/>
  <c r="C445" i="4"/>
  <c r="K445" i="4"/>
  <c r="L445" i="4" s="1"/>
  <c r="N445" i="4" s="1"/>
  <c r="M445" i="4"/>
  <c r="O445" i="4" s="1"/>
  <c r="B427" i="4"/>
  <c r="C427" i="4"/>
  <c r="K427" i="4"/>
  <c r="L427" i="4" s="1"/>
  <c r="N427" i="4" s="1"/>
  <c r="B340" i="4"/>
  <c r="C340" i="4"/>
  <c r="K340" i="4"/>
  <c r="B321" i="4"/>
  <c r="C321" i="4"/>
  <c r="K321" i="4"/>
  <c r="L321" i="4" s="1"/>
  <c r="N321" i="4" s="1"/>
  <c r="B302" i="4"/>
  <c r="C302" i="4"/>
  <c r="K302" i="4"/>
  <c r="B295" i="4"/>
  <c r="C295" i="4"/>
  <c r="K295" i="4"/>
  <c r="B250" i="4"/>
  <c r="C250" i="4"/>
  <c r="K250" i="4"/>
  <c r="B245" i="4"/>
  <c r="C245" i="4"/>
  <c r="K245" i="4"/>
  <c r="L245" i="4" s="1"/>
  <c r="N245" i="4" s="1"/>
  <c r="O245" i="4"/>
  <c r="B187" i="4"/>
  <c r="C187" i="4"/>
  <c r="K187" i="4"/>
  <c r="B160" i="4"/>
  <c r="C160" i="4"/>
  <c r="K160" i="4"/>
  <c r="L160" i="4" s="1"/>
  <c r="N160" i="4" s="1"/>
  <c r="B54" i="4"/>
  <c r="C54" i="4"/>
  <c r="K54" i="4"/>
  <c r="L54" i="4" s="1"/>
  <c r="N54" i="4" s="1"/>
  <c r="B461" i="4"/>
  <c r="K461" i="4"/>
  <c r="L461" i="4" s="1"/>
  <c r="N461" i="4" s="1"/>
  <c r="B398" i="4"/>
  <c r="C398" i="4"/>
  <c r="K398" i="4"/>
  <c r="L398" i="4" s="1"/>
  <c r="N398" i="4" s="1"/>
  <c r="B329" i="4"/>
  <c r="C329" i="4"/>
  <c r="K329" i="4"/>
  <c r="L329" i="4" s="1"/>
  <c r="N329" i="4" s="1"/>
  <c r="B167" i="4"/>
  <c r="C167" i="4"/>
  <c r="K167" i="4"/>
  <c r="L167" i="4" s="1"/>
  <c r="N167" i="4" s="1"/>
  <c r="M167" i="4"/>
  <c r="O167" i="4" s="1"/>
  <c r="B169" i="4"/>
  <c r="C169" i="4"/>
  <c r="K169" i="4"/>
  <c r="L169" i="4" s="1"/>
  <c r="N169" i="4" s="1"/>
  <c r="M169" i="4"/>
  <c r="O169" i="4" s="1"/>
  <c r="P373" i="4" l="1"/>
  <c r="L302" i="4"/>
  <c r="N302" i="4" s="1"/>
  <c r="M302" i="4"/>
  <c r="O302" i="4" s="1"/>
  <c r="M160" i="4"/>
  <c r="O160" i="4" s="1"/>
  <c r="P160" i="4" s="1"/>
  <c r="M54" i="4"/>
  <c r="O54" i="4" s="1"/>
  <c r="P54" i="4" s="1"/>
  <c r="L250" i="4"/>
  <c r="N250" i="4" s="1"/>
  <c r="M250" i="4"/>
  <c r="O250" i="4" s="1"/>
  <c r="L340" i="4"/>
  <c r="N340" i="4" s="1"/>
  <c r="M340" i="4"/>
  <c r="O340" i="4" s="1"/>
  <c r="L187" i="4"/>
  <c r="N187" i="4" s="1"/>
  <c r="M187" i="4"/>
  <c r="O187" i="4" s="1"/>
  <c r="L295" i="4"/>
  <c r="N295" i="4" s="1"/>
  <c r="M295" i="4"/>
  <c r="O295" i="4" s="1"/>
  <c r="P476" i="4"/>
  <c r="O197" i="1"/>
  <c r="M174" i="1"/>
  <c r="M139" i="1"/>
  <c r="P336" i="1"/>
  <c r="M207" i="1"/>
  <c r="N344" i="1"/>
  <c r="O216" i="1"/>
  <c r="P275" i="1"/>
  <c r="N261" i="1"/>
  <c r="N216" i="1"/>
  <c r="Q224" i="1"/>
  <c r="Q202" i="1"/>
  <c r="O224" i="1"/>
  <c r="M214" i="1"/>
  <c r="O352" i="1"/>
  <c r="N252" i="1"/>
  <c r="P229" i="1"/>
  <c r="O261" i="1"/>
  <c r="M35" i="1"/>
  <c r="P216" i="1"/>
  <c r="M359" i="1"/>
  <c r="P340" i="1"/>
  <c r="P302" i="1"/>
  <c r="N283" i="1"/>
  <c r="Q338" i="1"/>
  <c r="Q320" i="1"/>
  <c r="M261" i="1"/>
  <c r="M229" i="1"/>
  <c r="P51" i="1"/>
  <c r="Q356" i="1"/>
  <c r="P338" i="1"/>
  <c r="Q330" i="1"/>
  <c r="Q308" i="1"/>
  <c r="O338" i="1"/>
  <c r="P344" i="1"/>
  <c r="N338" i="1"/>
  <c r="M297" i="1"/>
  <c r="O217" i="1"/>
  <c r="M305" i="1"/>
  <c r="Q286" i="1"/>
  <c r="O265" i="1"/>
  <c r="O35" i="1"/>
  <c r="P231" i="1"/>
  <c r="N324" i="1"/>
  <c r="O314" i="1"/>
  <c r="P269" i="1"/>
  <c r="P264" i="1"/>
  <c r="O241" i="1"/>
  <c r="N186" i="1"/>
  <c r="Q350" i="1"/>
  <c r="O255" i="1"/>
  <c r="Q240" i="1"/>
  <c r="P202" i="1"/>
  <c r="O151" i="1"/>
  <c r="P29" i="1"/>
  <c r="P350" i="1"/>
  <c r="P282" i="1"/>
  <c r="P274" i="1"/>
  <c r="Q267" i="1"/>
  <c r="P240" i="1"/>
  <c r="Q216" i="1"/>
  <c r="O202" i="1"/>
  <c r="P194" i="1"/>
  <c r="O29" i="1"/>
  <c r="O303" i="1"/>
  <c r="P267" i="1"/>
  <c r="O240" i="1"/>
  <c r="M223" i="1"/>
  <c r="N202" i="1"/>
  <c r="P294" i="1"/>
  <c r="N273" i="1"/>
  <c r="O267" i="1"/>
  <c r="Q244" i="1"/>
  <c r="O340" i="1"/>
  <c r="O326" i="1"/>
  <c r="P346" i="1"/>
  <c r="N340" i="1"/>
  <c r="O334" i="1"/>
  <c r="N326" i="1"/>
  <c r="O308" i="1"/>
  <c r="P278" i="1"/>
  <c r="O271" i="1"/>
  <c r="Q265" i="1"/>
  <c r="P251" i="1"/>
  <c r="Q242" i="1"/>
  <c r="P228" i="1"/>
  <c r="P220" i="1"/>
  <c r="N215" i="1"/>
  <c r="P55" i="1"/>
  <c r="P326" i="1"/>
  <c r="M346" i="1"/>
  <c r="M326" i="1"/>
  <c r="O300" i="1"/>
  <c r="P285" i="1"/>
  <c r="N271" i="1"/>
  <c r="P265" i="1"/>
  <c r="P242" i="1"/>
  <c r="N205" i="1"/>
  <c r="O306" i="1"/>
  <c r="P284" i="1"/>
  <c r="P276" i="1"/>
  <c r="P257" i="1"/>
  <c r="O249" i="1"/>
  <c r="P241" i="1"/>
  <c r="P218" i="1"/>
  <c r="N197" i="1"/>
  <c r="N153" i="1"/>
  <c r="M143" i="1"/>
  <c r="O361" i="1"/>
  <c r="P334" i="1"/>
  <c r="O324" i="1"/>
  <c r="M313" i="1"/>
  <c r="Q300" i="1"/>
  <c r="N281" i="1"/>
  <c r="N277" i="1"/>
  <c r="O273" i="1"/>
  <c r="Q269" i="1"/>
  <c r="P266" i="1"/>
  <c r="M262" i="1"/>
  <c r="M256" i="1"/>
  <c r="Q220" i="1"/>
  <c r="O212" i="1"/>
  <c r="M200" i="1"/>
  <c r="M193" i="1"/>
  <c r="O163" i="1"/>
  <c r="O153" i="1"/>
  <c r="P149" i="1"/>
  <c r="O348" i="1"/>
  <c r="M334" i="1"/>
  <c r="M328" i="1"/>
  <c r="Q316" i="1"/>
  <c r="N306" i="1"/>
  <c r="M300" i="1"/>
  <c r="O285" i="1"/>
  <c r="P280" i="1"/>
  <c r="O269" i="1"/>
  <c r="P238" i="1"/>
  <c r="O220" i="1"/>
  <c r="M186" i="1"/>
  <c r="O169" i="1"/>
  <c r="N348" i="1"/>
  <c r="P316" i="1"/>
  <c r="O311" i="1"/>
  <c r="N288" i="1"/>
  <c r="P272" i="1"/>
  <c r="N269" i="1"/>
  <c r="M238" i="1"/>
  <c r="M220" i="1"/>
  <c r="N210" i="1"/>
  <c r="Q204" i="1"/>
  <c r="N169" i="1"/>
  <c r="Q39" i="1"/>
  <c r="Q322" i="1"/>
  <c r="O316" i="1"/>
  <c r="P279" i="1"/>
  <c r="Q190" i="1"/>
  <c r="P39" i="1"/>
  <c r="Q332" i="1"/>
  <c r="P322" i="1"/>
  <c r="N316" i="1"/>
  <c r="P310" i="1"/>
  <c r="O298" i="1"/>
  <c r="Q287" i="1"/>
  <c r="O279" i="1"/>
  <c r="O275" i="1"/>
  <c r="Q271" i="1"/>
  <c r="P268" i="1"/>
  <c r="N265" i="1"/>
  <c r="N247" i="1"/>
  <c r="O209" i="1"/>
  <c r="P190" i="1"/>
  <c r="Q151" i="1"/>
  <c r="O39" i="1"/>
  <c r="P23" i="1"/>
  <c r="P15" i="1"/>
  <c r="Q346" i="1"/>
  <c r="Q340" i="1"/>
  <c r="N332" i="1"/>
  <c r="M322" i="1"/>
  <c r="N298" i="1"/>
  <c r="P287" i="1"/>
  <c r="O283" i="1"/>
  <c r="N279" i="1"/>
  <c r="N275" i="1"/>
  <c r="P271" i="1"/>
  <c r="Q252" i="1"/>
  <c r="O236" i="1"/>
  <c r="N223" i="1"/>
  <c r="Q218" i="1"/>
  <c r="N209" i="1"/>
  <c r="O190" i="1"/>
  <c r="M158" i="1"/>
  <c r="P151" i="1"/>
  <c r="O135" i="1"/>
  <c r="P47" i="1"/>
  <c r="M39" i="1"/>
  <c r="O23" i="1"/>
  <c r="M287" i="1"/>
  <c r="O228" i="1"/>
  <c r="N189" i="1"/>
  <c r="M181" i="1"/>
  <c r="N151" i="1"/>
  <c r="O356" i="1"/>
  <c r="N350" i="1"/>
  <c r="O330" i="1"/>
  <c r="N314" i="1"/>
  <c r="M308" i="1"/>
  <c r="P286" i="1"/>
  <c r="P277" i="1"/>
  <c r="Q273" i="1"/>
  <c r="P270" i="1"/>
  <c r="N267" i="1"/>
  <c r="P262" i="1"/>
  <c r="N251" i="1"/>
  <c r="M244" i="1"/>
  <c r="N240" i="1"/>
  <c r="P233" i="1"/>
  <c r="P227" i="1"/>
  <c r="M221" i="1"/>
  <c r="N217" i="1"/>
  <c r="M188" i="1"/>
  <c r="N180" i="1"/>
  <c r="Q163" i="1"/>
  <c r="M141" i="1"/>
  <c r="O21" i="1"/>
  <c r="P356" i="1"/>
  <c r="O350" i="1"/>
  <c r="M356" i="1"/>
  <c r="Q344" i="1"/>
  <c r="Q334" i="1"/>
  <c r="M330" i="1"/>
  <c r="O295" i="1"/>
  <c r="M291" i="1"/>
  <c r="M286" i="1"/>
  <c r="O281" i="1"/>
  <c r="O277" i="1"/>
  <c r="P273" i="1"/>
  <c r="N262" i="1"/>
  <c r="Q256" i="1"/>
  <c r="M251" i="1"/>
  <c r="M227" i="1"/>
  <c r="M217" i="1"/>
  <c r="N206" i="1"/>
  <c r="N193" i="1"/>
  <c r="P171" i="1"/>
  <c r="P163" i="1"/>
  <c r="Q149" i="1"/>
  <c r="O342" i="1"/>
  <c r="O318" i="1"/>
  <c r="O296" i="1"/>
  <c r="P348" i="1"/>
  <c r="M342" i="1"/>
  <c r="N328" i="1"/>
  <c r="P324" i="1"/>
  <c r="M318" i="1"/>
  <c r="P314" i="1"/>
  <c r="M312" i="1"/>
  <c r="M309" i="1"/>
  <c r="P306" i="1"/>
  <c r="M304" i="1"/>
  <c r="M301" i="1"/>
  <c r="P298" i="1"/>
  <c r="M296" i="1"/>
  <c r="M293" i="1"/>
  <c r="M290" i="1"/>
  <c r="Q285" i="1"/>
  <c r="P283" i="1"/>
  <c r="P281" i="1"/>
  <c r="N258" i="1"/>
  <c r="M248" i="1"/>
  <c r="M237" i="1"/>
  <c r="M232" i="1"/>
  <c r="Q228" i="1"/>
  <c r="P214" i="1"/>
  <c r="O200" i="1"/>
  <c r="M195" i="1"/>
  <c r="M182" i="1"/>
  <c r="O167" i="1"/>
  <c r="M161" i="1"/>
  <c r="N141" i="1"/>
  <c r="Q289" i="1"/>
  <c r="P253" i="1"/>
  <c r="M348" i="1"/>
  <c r="O344" i="1"/>
  <c r="P330" i="1"/>
  <c r="M324" i="1"/>
  <c r="O320" i="1"/>
  <c r="M314" i="1"/>
  <c r="M311" i="1"/>
  <c r="P308" i="1"/>
  <c r="M306" i="1"/>
  <c r="M303" i="1"/>
  <c r="P300" i="1"/>
  <c r="M298" i="1"/>
  <c r="M295" i="1"/>
  <c r="P289" i="1"/>
  <c r="O287" i="1"/>
  <c r="M285" i="1"/>
  <c r="M283" i="1"/>
  <c r="M281" i="1"/>
  <c r="M279" i="1"/>
  <c r="M277" i="1"/>
  <c r="M275" i="1"/>
  <c r="O257" i="1"/>
  <c r="O253" i="1"/>
  <c r="O242" i="1"/>
  <c r="O231" i="1"/>
  <c r="N228" i="1"/>
  <c r="N224" i="1"/>
  <c r="O213" i="1"/>
  <c r="O194" i="1"/>
  <c r="N190" i="1"/>
  <c r="Q159" i="1"/>
  <c r="Q154" i="1"/>
  <c r="P59" i="1"/>
  <c r="O15" i="1"/>
  <c r="N320" i="1"/>
  <c r="O289" i="1"/>
  <c r="M257" i="1"/>
  <c r="N253" i="1"/>
  <c r="N242" i="1"/>
  <c r="N231" i="1"/>
  <c r="M224" i="1"/>
  <c r="N213" i="1"/>
  <c r="N198" i="1"/>
  <c r="N194" i="1"/>
  <c r="O185" i="1"/>
  <c r="Q180" i="1"/>
  <c r="O175" i="1"/>
  <c r="Q170" i="1"/>
  <c r="P139" i="1"/>
  <c r="P320" i="1"/>
  <c r="O360" i="1"/>
  <c r="Q336" i="1"/>
  <c r="O313" i="1"/>
  <c r="Q310" i="1"/>
  <c r="O305" i="1"/>
  <c r="Q302" i="1"/>
  <c r="O297" i="1"/>
  <c r="Q294" i="1"/>
  <c r="O291" i="1"/>
  <c r="M289" i="1"/>
  <c r="Q284" i="1"/>
  <c r="Q282" i="1"/>
  <c r="Q280" i="1"/>
  <c r="Q278" i="1"/>
  <c r="Q276" i="1"/>
  <c r="Q274" i="1"/>
  <c r="Q272" i="1"/>
  <c r="Q270" i="1"/>
  <c r="Q268" i="1"/>
  <c r="Q266" i="1"/>
  <c r="Q264" i="1"/>
  <c r="M253" i="1"/>
  <c r="N250" i="1"/>
  <c r="M245" i="1"/>
  <c r="N239" i="1"/>
  <c r="N234" i="1"/>
  <c r="M213" i="1"/>
  <c r="O207" i="1"/>
  <c r="M198" i="1"/>
  <c r="O189" i="1"/>
  <c r="N185" i="1"/>
  <c r="O180" i="1"/>
  <c r="N143" i="1"/>
  <c r="O139" i="1"/>
  <c r="M33" i="1"/>
  <c r="P21" i="1"/>
  <c r="O310" i="1"/>
  <c r="Q288" i="1"/>
  <c r="O284" i="1"/>
  <c r="O282" i="1"/>
  <c r="O280" i="1"/>
  <c r="O278" i="1"/>
  <c r="O276" i="1"/>
  <c r="O274" i="1"/>
  <c r="O272" i="1"/>
  <c r="O270" i="1"/>
  <c r="O268" i="1"/>
  <c r="O266" i="1"/>
  <c r="O264" i="1"/>
  <c r="P25" i="1"/>
  <c r="O302" i="1"/>
  <c r="N354" i="1"/>
  <c r="O346" i="1"/>
  <c r="Q342" i="1"/>
  <c r="N336" i="1"/>
  <c r="P332" i="1"/>
  <c r="O322" i="1"/>
  <c r="Q318" i="1"/>
  <c r="Q312" i="1"/>
  <c r="N310" i="1"/>
  <c r="O307" i="1"/>
  <c r="Q304" i="1"/>
  <c r="N302" i="1"/>
  <c r="O299" i="1"/>
  <c r="Q296" i="1"/>
  <c r="N294" i="1"/>
  <c r="Q290" i="1"/>
  <c r="P288" i="1"/>
  <c r="O286" i="1"/>
  <c r="N284" i="1"/>
  <c r="N282" i="1"/>
  <c r="N280" i="1"/>
  <c r="N278" i="1"/>
  <c r="N276" i="1"/>
  <c r="N274" i="1"/>
  <c r="N272" i="1"/>
  <c r="N270" i="1"/>
  <c r="N268" i="1"/>
  <c r="N266" i="1"/>
  <c r="N264" i="1"/>
  <c r="P252" i="1"/>
  <c r="P244" i="1"/>
  <c r="N241" i="1"/>
  <c r="O233" i="1"/>
  <c r="O229" i="1"/>
  <c r="O218" i="1"/>
  <c r="P188" i="1"/>
  <c r="O183" i="1"/>
  <c r="O179" i="1"/>
  <c r="Q157" i="1"/>
  <c r="O149" i="1"/>
  <c r="O31" i="1"/>
  <c r="O25" i="1"/>
  <c r="P11" i="1"/>
  <c r="O354" i="1"/>
  <c r="O336" i="1"/>
  <c r="O294" i="1"/>
  <c r="M354" i="1"/>
  <c r="P342" i="1"/>
  <c r="O332" i="1"/>
  <c r="Q328" i="1"/>
  <c r="P318" i="1"/>
  <c r="O315" i="1"/>
  <c r="P312" i="1"/>
  <c r="M307" i="1"/>
  <c r="P304" i="1"/>
  <c r="M299" i="1"/>
  <c r="P296" i="1"/>
  <c r="P290" i="1"/>
  <c r="O288" i="1"/>
  <c r="O260" i="1"/>
  <c r="P255" i="1"/>
  <c r="O252" i="1"/>
  <c r="Q248" i="1"/>
  <c r="O244" i="1"/>
  <c r="M241" i="1"/>
  <c r="M233" i="1"/>
  <c r="N229" i="1"/>
  <c r="N226" i="1"/>
  <c r="N218" i="1"/>
  <c r="N201" i="1"/>
  <c r="Q192" i="1"/>
  <c r="O188" i="1"/>
  <c r="M183" i="1"/>
  <c r="N179" i="1"/>
  <c r="O173" i="1"/>
  <c r="Q162" i="1"/>
  <c r="O157" i="1"/>
  <c r="N149" i="1"/>
  <c r="Q141" i="1"/>
  <c r="Q137" i="1"/>
  <c r="M31" i="1"/>
  <c r="O19" i="1"/>
  <c r="M11" i="1"/>
  <c r="O304" i="1"/>
  <c r="O290" i="1"/>
  <c r="O248" i="1"/>
  <c r="O237" i="1"/>
  <c r="N173" i="1"/>
  <c r="Q167" i="1"/>
  <c r="N157" i="1"/>
  <c r="P141" i="1"/>
  <c r="P137" i="1"/>
  <c r="P328" i="1"/>
  <c r="O312" i="1"/>
  <c r="O353" i="1"/>
  <c r="O309" i="1"/>
  <c r="O301" i="1"/>
  <c r="O293" i="1"/>
  <c r="N263" i="1"/>
  <c r="N255" i="1"/>
  <c r="N248" i="1"/>
  <c r="N237" i="1"/>
  <c r="Q232" i="1"/>
  <c r="O225" i="1"/>
  <c r="P217" i="1"/>
  <c r="M210" i="1"/>
  <c r="M205" i="1"/>
  <c r="P200" i="1"/>
  <c r="O195" i="1"/>
  <c r="N182" i="1"/>
  <c r="O178" i="1"/>
  <c r="M173" i="1"/>
  <c r="M157" i="1"/>
  <c r="O137" i="1"/>
  <c r="P43" i="1"/>
  <c r="M341" i="1"/>
  <c r="N341" i="1"/>
  <c r="O341" i="1"/>
  <c r="P341" i="1"/>
  <c r="Q341" i="1"/>
  <c r="N359" i="1"/>
  <c r="P359" i="1"/>
  <c r="Q359" i="1"/>
  <c r="M337" i="1"/>
  <c r="N337" i="1"/>
  <c r="O337" i="1"/>
  <c r="P337" i="1"/>
  <c r="Q337" i="1"/>
  <c r="N208" i="1"/>
  <c r="O208" i="1"/>
  <c r="P208" i="1"/>
  <c r="Q208" i="1"/>
  <c r="M208" i="1"/>
  <c r="N49" i="1"/>
  <c r="O49" i="1"/>
  <c r="P49" i="1"/>
  <c r="Q49" i="1"/>
  <c r="M49" i="1"/>
  <c r="Q358" i="1"/>
  <c r="M347" i="1"/>
  <c r="N347" i="1"/>
  <c r="O347" i="1"/>
  <c r="P347" i="1"/>
  <c r="Q347" i="1"/>
  <c r="M323" i="1"/>
  <c r="N323" i="1"/>
  <c r="O323" i="1"/>
  <c r="P323" i="1"/>
  <c r="Q323" i="1"/>
  <c r="Q219" i="1"/>
  <c r="N219" i="1"/>
  <c r="O219" i="1"/>
  <c r="P219" i="1"/>
  <c r="M219" i="1"/>
  <c r="P358" i="1"/>
  <c r="M333" i="1"/>
  <c r="N333" i="1"/>
  <c r="O333" i="1"/>
  <c r="P333" i="1"/>
  <c r="Q333" i="1"/>
  <c r="N230" i="1"/>
  <c r="O230" i="1"/>
  <c r="P230" i="1"/>
  <c r="Q230" i="1"/>
  <c r="M230" i="1"/>
  <c r="M78" i="1"/>
  <c r="N78" i="1"/>
  <c r="O78" i="1"/>
  <c r="P78" i="1"/>
  <c r="Q78" i="1"/>
  <c r="M68" i="1"/>
  <c r="N68" i="1"/>
  <c r="O68" i="1"/>
  <c r="P68" i="1"/>
  <c r="Q68" i="1"/>
  <c r="M343" i="1"/>
  <c r="N343" i="1"/>
  <c r="O343" i="1"/>
  <c r="P343" i="1"/>
  <c r="Q343" i="1"/>
  <c r="N184" i="1"/>
  <c r="O184" i="1"/>
  <c r="P184" i="1"/>
  <c r="Q184" i="1"/>
  <c r="M184" i="1"/>
  <c r="M327" i="1"/>
  <c r="N327" i="1"/>
  <c r="O327" i="1"/>
  <c r="P327" i="1"/>
  <c r="Q327" i="1"/>
  <c r="P165" i="1"/>
  <c r="N165" i="1"/>
  <c r="O165" i="1"/>
  <c r="Q165" i="1"/>
  <c r="M165" i="1"/>
  <c r="N361" i="1"/>
  <c r="P361" i="1"/>
  <c r="Q361" i="1"/>
  <c r="O358" i="1"/>
  <c r="Q360" i="1"/>
  <c r="N358" i="1"/>
  <c r="O355" i="1"/>
  <c r="Q352" i="1"/>
  <c r="M329" i="1"/>
  <c r="N329" i="1"/>
  <c r="O329" i="1"/>
  <c r="P329" i="1"/>
  <c r="Q329" i="1"/>
  <c r="N97" i="1"/>
  <c r="O97" i="1"/>
  <c r="P97" i="1"/>
  <c r="Q97" i="1"/>
  <c r="M97" i="1"/>
  <c r="N145" i="1"/>
  <c r="O145" i="1"/>
  <c r="Q145" i="1"/>
  <c r="P145" i="1"/>
  <c r="M145" i="1"/>
  <c r="N353" i="1"/>
  <c r="P353" i="1"/>
  <c r="Q353" i="1"/>
  <c r="P360" i="1"/>
  <c r="P352" i="1"/>
  <c r="M339" i="1"/>
  <c r="N339" i="1"/>
  <c r="O339" i="1"/>
  <c r="P339" i="1"/>
  <c r="Q339" i="1"/>
  <c r="N168" i="1"/>
  <c r="O168" i="1"/>
  <c r="P168" i="1"/>
  <c r="M168" i="1"/>
  <c r="Q168" i="1"/>
  <c r="N107" i="1"/>
  <c r="M107" i="1"/>
  <c r="O107" i="1"/>
  <c r="Q107" i="1"/>
  <c r="P107" i="1"/>
  <c r="M351" i="1"/>
  <c r="N351" i="1"/>
  <c r="P351" i="1"/>
  <c r="Q351" i="1"/>
  <c r="N355" i="1"/>
  <c r="P355" i="1"/>
  <c r="Q355" i="1"/>
  <c r="M349" i="1"/>
  <c r="N349" i="1"/>
  <c r="O349" i="1"/>
  <c r="P349" i="1"/>
  <c r="Q349" i="1"/>
  <c r="M325" i="1"/>
  <c r="N325" i="1"/>
  <c r="O325" i="1"/>
  <c r="P325" i="1"/>
  <c r="Q325" i="1"/>
  <c r="N196" i="1"/>
  <c r="O196" i="1"/>
  <c r="P196" i="1"/>
  <c r="Q196" i="1"/>
  <c r="M196" i="1"/>
  <c r="N360" i="1"/>
  <c r="O357" i="1"/>
  <c r="N352" i="1"/>
  <c r="M335" i="1"/>
  <c r="N335" i="1"/>
  <c r="O335" i="1"/>
  <c r="P335" i="1"/>
  <c r="Q335" i="1"/>
  <c r="Q191" i="1"/>
  <c r="P191" i="1"/>
  <c r="N191" i="1"/>
  <c r="O191" i="1"/>
  <c r="M191" i="1"/>
  <c r="Q354" i="1"/>
  <c r="M345" i="1"/>
  <c r="N345" i="1"/>
  <c r="O345" i="1"/>
  <c r="P345" i="1"/>
  <c r="Q345" i="1"/>
  <c r="Q243" i="1"/>
  <c r="N243" i="1"/>
  <c r="O243" i="1"/>
  <c r="P243" i="1"/>
  <c r="M243" i="1"/>
  <c r="M126" i="1"/>
  <c r="N126" i="1"/>
  <c r="O126" i="1"/>
  <c r="P126" i="1"/>
  <c r="Q126" i="1"/>
  <c r="M116" i="1"/>
  <c r="N116" i="1"/>
  <c r="O116" i="1"/>
  <c r="P116" i="1"/>
  <c r="Q116" i="1"/>
  <c r="Q203" i="1"/>
  <c r="P203" i="1"/>
  <c r="N203" i="1"/>
  <c r="O203" i="1"/>
  <c r="M203" i="1"/>
  <c r="N357" i="1"/>
  <c r="P357" i="1"/>
  <c r="Q357" i="1"/>
  <c r="M331" i="1"/>
  <c r="N331" i="1"/>
  <c r="O331" i="1"/>
  <c r="P331" i="1"/>
  <c r="Q331" i="1"/>
  <c r="N254" i="1"/>
  <c r="O254" i="1"/>
  <c r="P254" i="1"/>
  <c r="Q254" i="1"/>
  <c r="M254" i="1"/>
  <c r="Q262" i="1"/>
  <c r="P260" i="1"/>
  <c r="O258" i="1"/>
  <c r="N256" i="1"/>
  <c r="P249" i="1"/>
  <c r="O247" i="1"/>
  <c r="N245" i="1"/>
  <c r="Q238" i="1"/>
  <c r="P236" i="1"/>
  <c r="O234" i="1"/>
  <c r="N232" i="1"/>
  <c r="P225" i="1"/>
  <c r="O223" i="1"/>
  <c r="N221" i="1"/>
  <c r="Q214" i="1"/>
  <c r="P212" i="1"/>
  <c r="O210" i="1"/>
  <c r="Q200" i="1"/>
  <c r="O198" i="1"/>
  <c r="Q188" i="1"/>
  <c r="O186" i="1"/>
  <c r="Q178" i="1"/>
  <c r="Q171" i="1"/>
  <c r="N127" i="1"/>
  <c r="M127" i="1"/>
  <c r="O127" i="1"/>
  <c r="Q127" i="1"/>
  <c r="N117" i="1"/>
  <c r="O117" i="1"/>
  <c r="P117" i="1"/>
  <c r="Q117" i="1"/>
  <c r="M117" i="1"/>
  <c r="M98" i="1"/>
  <c r="N98" i="1"/>
  <c r="O98" i="1"/>
  <c r="P98" i="1"/>
  <c r="Q98" i="1"/>
  <c r="M88" i="1"/>
  <c r="N88" i="1"/>
  <c r="O88" i="1"/>
  <c r="P88" i="1"/>
  <c r="Q88" i="1"/>
  <c r="N79" i="1"/>
  <c r="M79" i="1"/>
  <c r="O79" i="1"/>
  <c r="Q79" i="1"/>
  <c r="N69" i="1"/>
  <c r="O69" i="1"/>
  <c r="P69" i="1"/>
  <c r="Q69" i="1"/>
  <c r="M69" i="1"/>
  <c r="M40" i="1"/>
  <c r="N40" i="1"/>
  <c r="O40" i="1"/>
  <c r="P40" i="1"/>
  <c r="Q40" i="1"/>
  <c r="N260" i="1"/>
  <c r="M258" i="1"/>
  <c r="O251" i="1"/>
  <c r="N249" i="1"/>
  <c r="M247" i="1"/>
  <c r="O238" i="1"/>
  <c r="N236" i="1"/>
  <c r="M234" i="1"/>
  <c r="O227" i="1"/>
  <c r="N225" i="1"/>
  <c r="O214" i="1"/>
  <c r="N212" i="1"/>
  <c r="Q181" i="1"/>
  <c r="P181" i="1"/>
  <c r="N178" i="1"/>
  <c r="N175" i="1"/>
  <c r="M175" i="1"/>
  <c r="O171" i="1"/>
  <c r="N164" i="1"/>
  <c r="O164" i="1"/>
  <c r="P164" i="1"/>
  <c r="Q164" i="1"/>
  <c r="M164" i="1"/>
  <c r="Q161" i="1"/>
  <c r="P161" i="1"/>
  <c r="M135" i="1"/>
  <c r="N135" i="1"/>
  <c r="P135" i="1"/>
  <c r="N125" i="1"/>
  <c r="O125" i="1"/>
  <c r="P125" i="1"/>
  <c r="Q125" i="1"/>
  <c r="M125" i="1"/>
  <c r="M106" i="1"/>
  <c r="N106" i="1"/>
  <c r="O106" i="1"/>
  <c r="P106" i="1"/>
  <c r="Q106" i="1"/>
  <c r="M96" i="1"/>
  <c r="N96" i="1"/>
  <c r="O96" i="1"/>
  <c r="P96" i="1"/>
  <c r="Q96" i="1"/>
  <c r="N87" i="1"/>
  <c r="M87" i="1"/>
  <c r="O87" i="1"/>
  <c r="Q87" i="1"/>
  <c r="N77" i="1"/>
  <c r="O77" i="1"/>
  <c r="P77" i="1"/>
  <c r="Q77" i="1"/>
  <c r="M77" i="1"/>
  <c r="M48" i="1"/>
  <c r="N48" i="1"/>
  <c r="O48" i="1"/>
  <c r="P48" i="1"/>
  <c r="Q48" i="1"/>
  <c r="N27" i="1"/>
  <c r="Q27" i="1"/>
  <c r="O27" i="1"/>
  <c r="P27" i="1"/>
  <c r="M27" i="1"/>
  <c r="M260" i="1"/>
  <c r="M249" i="1"/>
  <c r="M236" i="1"/>
  <c r="N227" i="1"/>
  <c r="M225" i="1"/>
  <c r="M212" i="1"/>
  <c r="Q205" i="1"/>
  <c r="P205" i="1"/>
  <c r="Q193" i="1"/>
  <c r="P193" i="1"/>
  <c r="M178" i="1"/>
  <c r="N171" i="1"/>
  <c r="M134" i="1"/>
  <c r="N134" i="1"/>
  <c r="O134" i="1"/>
  <c r="P134" i="1"/>
  <c r="Q134" i="1"/>
  <c r="M124" i="1"/>
  <c r="N124" i="1"/>
  <c r="O124" i="1"/>
  <c r="P124" i="1"/>
  <c r="Q124" i="1"/>
  <c r="N115" i="1"/>
  <c r="M115" i="1"/>
  <c r="O115" i="1"/>
  <c r="Q115" i="1"/>
  <c r="N105" i="1"/>
  <c r="O105" i="1"/>
  <c r="P105" i="1"/>
  <c r="Q105" i="1"/>
  <c r="M105" i="1"/>
  <c r="M86" i="1"/>
  <c r="N86" i="1"/>
  <c r="O86" i="1"/>
  <c r="P86" i="1"/>
  <c r="Q86" i="1"/>
  <c r="M76" i="1"/>
  <c r="N76" i="1"/>
  <c r="O76" i="1"/>
  <c r="P76" i="1"/>
  <c r="Q76" i="1"/>
  <c r="N67" i="1"/>
  <c r="M67" i="1"/>
  <c r="O67" i="1"/>
  <c r="Q67" i="1"/>
  <c r="N57" i="1"/>
  <c r="O57" i="1"/>
  <c r="P57" i="1"/>
  <c r="Q57" i="1"/>
  <c r="M57" i="1"/>
  <c r="Q246" i="1"/>
  <c r="Q222" i="1"/>
  <c r="N160" i="1"/>
  <c r="O160" i="1"/>
  <c r="P160" i="1"/>
  <c r="M160" i="1"/>
  <c r="N156" i="1"/>
  <c r="O156" i="1"/>
  <c r="P156" i="1"/>
  <c r="Q156" i="1"/>
  <c r="M156" i="1"/>
  <c r="Q153" i="1"/>
  <c r="P153" i="1"/>
  <c r="N133" i="1"/>
  <c r="O133" i="1"/>
  <c r="P133" i="1"/>
  <c r="Q133" i="1"/>
  <c r="M133" i="1"/>
  <c r="M114" i="1"/>
  <c r="N114" i="1"/>
  <c r="O114" i="1"/>
  <c r="P114" i="1"/>
  <c r="Q114" i="1"/>
  <c r="M104" i="1"/>
  <c r="N104" i="1"/>
  <c r="O104" i="1"/>
  <c r="P104" i="1"/>
  <c r="Q104" i="1"/>
  <c r="N95" i="1"/>
  <c r="M95" i="1"/>
  <c r="O95" i="1"/>
  <c r="Q95" i="1"/>
  <c r="N85" i="1"/>
  <c r="O85" i="1"/>
  <c r="P85" i="1"/>
  <c r="Q85" i="1"/>
  <c r="M85" i="1"/>
  <c r="M56" i="1"/>
  <c r="N56" i="1"/>
  <c r="O56" i="1"/>
  <c r="P56" i="1"/>
  <c r="Q56" i="1"/>
  <c r="P259" i="1"/>
  <c r="P246" i="1"/>
  <c r="P235" i="1"/>
  <c r="P222" i="1"/>
  <c r="P211" i="1"/>
  <c r="Q207" i="1"/>
  <c r="P207" i="1"/>
  <c r="P204" i="1"/>
  <c r="Q195" i="1"/>
  <c r="P195" i="1"/>
  <c r="P192" i="1"/>
  <c r="Q183" i="1"/>
  <c r="P183" i="1"/>
  <c r="O177" i="1"/>
  <c r="N174" i="1"/>
  <c r="O174" i="1"/>
  <c r="P174" i="1"/>
  <c r="N167" i="1"/>
  <c r="M167" i="1"/>
  <c r="Q155" i="1"/>
  <c r="M152" i="1"/>
  <c r="N152" i="1"/>
  <c r="O152" i="1"/>
  <c r="P152" i="1"/>
  <c r="Q152" i="1"/>
  <c r="M132" i="1"/>
  <c r="N132" i="1"/>
  <c r="O132" i="1"/>
  <c r="P132" i="1"/>
  <c r="Q132" i="1"/>
  <c r="N123" i="1"/>
  <c r="M123" i="1"/>
  <c r="O123" i="1"/>
  <c r="Q123" i="1"/>
  <c r="N113" i="1"/>
  <c r="O113" i="1"/>
  <c r="P113" i="1"/>
  <c r="Q113" i="1"/>
  <c r="M113" i="1"/>
  <c r="M94" i="1"/>
  <c r="N94" i="1"/>
  <c r="O94" i="1"/>
  <c r="P94" i="1"/>
  <c r="Q94" i="1"/>
  <c r="M84" i="1"/>
  <c r="N84" i="1"/>
  <c r="O84" i="1"/>
  <c r="P84" i="1"/>
  <c r="Q84" i="1"/>
  <c r="N75" i="1"/>
  <c r="M75" i="1"/>
  <c r="O75" i="1"/>
  <c r="Q75" i="1"/>
  <c r="N65" i="1"/>
  <c r="O65" i="1"/>
  <c r="P65" i="1"/>
  <c r="Q65" i="1"/>
  <c r="M65" i="1"/>
  <c r="P261" i="1"/>
  <c r="O259" i="1"/>
  <c r="N257" i="1"/>
  <c r="M255" i="1"/>
  <c r="Q250" i="1"/>
  <c r="O246" i="1"/>
  <c r="P237" i="1"/>
  <c r="O235" i="1"/>
  <c r="N233" i="1"/>
  <c r="M231" i="1"/>
  <c r="Q226" i="1"/>
  <c r="O222" i="1"/>
  <c r="P213" i="1"/>
  <c r="O211" i="1"/>
  <c r="Q206" i="1"/>
  <c r="O204" i="1"/>
  <c r="O199" i="1"/>
  <c r="Q194" i="1"/>
  <c r="O192" i="1"/>
  <c r="O187" i="1"/>
  <c r="Q182" i="1"/>
  <c r="M180" i="1"/>
  <c r="N177" i="1"/>
  <c r="Q173" i="1"/>
  <c r="Q166" i="1"/>
  <c r="N163" i="1"/>
  <c r="P155" i="1"/>
  <c r="M142" i="1"/>
  <c r="N142" i="1"/>
  <c r="O142" i="1"/>
  <c r="P142" i="1"/>
  <c r="Q142" i="1"/>
  <c r="M122" i="1"/>
  <c r="N122" i="1"/>
  <c r="O122" i="1"/>
  <c r="P122" i="1"/>
  <c r="Q122" i="1"/>
  <c r="M112" i="1"/>
  <c r="N112" i="1"/>
  <c r="O112" i="1"/>
  <c r="P112" i="1"/>
  <c r="Q112" i="1"/>
  <c r="N103" i="1"/>
  <c r="M103" i="1"/>
  <c r="O103" i="1"/>
  <c r="Q103" i="1"/>
  <c r="N93" i="1"/>
  <c r="O93" i="1"/>
  <c r="P93" i="1"/>
  <c r="Q93" i="1"/>
  <c r="M93" i="1"/>
  <c r="M64" i="1"/>
  <c r="N64" i="1"/>
  <c r="O64" i="1"/>
  <c r="P64" i="1"/>
  <c r="Q64" i="1"/>
  <c r="N45" i="1"/>
  <c r="O45" i="1"/>
  <c r="P45" i="1"/>
  <c r="Q45" i="1"/>
  <c r="M45" i="1"/>
  <c r="Q321" i="1"/>
  <c r="Q319" i="1"/>
  <c r="Q317" i="1"/>
  <c r="Q315" i="1"/>
  <c r="Q313" i="1"/>
  <c r="Q311" i="1"/>
  <c r="Q309" i="1"/>
  <c r="Q307" i="1"/>
  <c r="Q305" i="1"/>
  <c r="Q303" i="1"/>
  <c r="Q301" i="1"/>
  <c r="Q299" i="1"/>
  <c r="Q297" i="1"/>
  <c r="Q295" i="1"/>
  <c r="Q293" i="1"/>
  <c r="Q291" i="1"/>
  <c r="P263" i="1"/>
  <c r="N259" i="1"/>
  <c r="P250" i="1"/>
  <c r="N246" i="1"/>
  <c r="P239" i="1"/>
  <c r="N235" i="1"/>
  <c r="P226" i="1"/>
  <c r="N222" i="1"/>
  <c r="P215" i="1"/>
  <c r="N211" i="1"/>
  <c r="Q209" i="1"/>
  <c r="P209" i="1"/>
  <c r="P206" i="1"/>
  <c r="N204" i="1"/>
  <c r="N199" i="1"/>
  <c r="Q197" i="1"/>
  <c r="P197" i="1"/>
  <c r="N192" i="1"/>
  <c r="N187" i="1"/>
  <c r="Q185" i="1"/>
  <c r="P185" i="1"/>
  <c r="O182" i="1"/>
  <c r="N170" i="1"/>
  <c r="O170" i="1"/>
  <c r="P170" i="1"/>
  <c r="N159" i="1"/>
  <c r="O159" i="1"/>
  <c r="M159" i="1"/>
  <c r="O155" i="1"/>
  <c r="M148" i="1"/>
  <c r="N148" i="1"/>
  <c r="O148" i="1"/>
  <c r="P148" i="1"/>
  <c r="Q148" i="1"/>
  <c r="N131" i="1"/>
  <c r="M131" i="1"/>
  <c r="O131" i="1"/>
  <c r="Q131" i="1"/>
  <c r="N121" i="1"/>
  <c r="O121" i="1"/>
  <c r="P121" i="1"/>
  <c r="Q121" i="1"/>
  <c r="M121" i="1"/>
  <c r="M102" i="1"/>
  <c r="N102" i="1"/>
  <c r="O102" i="1"/>
  <c r="P102" i="1"/>
  <c r="Q102" i="1"/>
  <c r="M92" i="1"/>
  <c r="N92" i="1"/>
  <c r="O92" i="1"/>
  <c r="P92" i="1"/>
  <c r="Q92" i="1"/>
  <c r="N83" i="1"/>
  <c r="M83" i="1"/>
  <c r="O83" i="1"/>
  <c r="Q83" i="1"/>
  <c r="N73" i="1"/>
  <c r="O73" i="1"/>
  <c r="P73" i="1"/>
  <c r="Q73" i="1"/>
  <c r="M73" i="1"/>
  <c r="M44" i="1"/>
  <c r="N44" i="1"/>
  <c r="O44" i="1"/>
  <c r="P44" i="1"/>
  <c r="Q44" i="1"/>
  <c r="P321" i="1"/>
  <c r="P319" i="1"/>
  <c r="P317" i="1"/>
  <c r="P315" i="1"/>
  <c r="P313" i="1"/>
  <c r="P311" i="1"/>
  <c r="P309" i="1"/>
  <c r="P307" i="1"/>
  <c r="P305" i="1"/>
  <c r="P303" i="1"/>
  <c r="P301" i="1"/>
  <c r="P299" i="1"/>
  <c r="P297" i="1"/>
  <c r="P295" i="1"/>
  <c r="P293" i="1"/>
  <c r="P291" i="1"/>
  <c r="O263" i="1"/>
  <c r="M259" i="1"/>
  <c r="O250" i="1"/>
  <c r="O239" i="1"/>
  <c r="M235" i="1"/>
  <c r="O226" i="1"/>
  <c r="O215" i="1"/>
  <c r="M211" i="1"/>
  <c r="O206" i="1"/>
  <c r="O201" i="1"/>
  <c r="Q177" i="1"/>
  <c r="P177" i="1"/>
  <c r="N166" i="1"/>
  <c r="O166" i="1"/>
  <c r="P166" i="1"/>
  <c r="N155" i="1"/>
  <c r="M130" i="1"/>
  <c r="N130" i="1"/>
  <c r="O130" i="1"/>
  <c r="P130" i="1"/>
  <c r="Q130" i="1"/>
  <c r="M120" i="1"/>
  <c r="N120" i="1"/>
  <c r="O120" i="1"/>
  <c r="P120" i="1"/>
  <c r="Q120" i="1"/>
  <c r="N111" i="1"/>
  <c r="M111" i="1"/>
  <c r="O111" i="1"/>
  <c r="Q111" i="1"/>
  <c r="N101" i="1"/>
  <c r="O101" i="1"/>
  <c r="P101" i="1"/>
  <c r="Q101" i="1"/>
  <c r="M101" i="1"/>
  <c r="M82" i="1"/>
  <c r="N82" i="1"/>
  <c r="O82" i="1"/>
  <c r="P82" i="1"/>
  <c r="Q82" i="1"/>
  <c r="M72" i="1"/>
  <c r="N72" i="1"/>
  <c r="O72" i="1"/>
  <c r="P72" i="1"/>
  <c r="Q72" i="1"/>
  <c r="N63" i="1"/>
  <c r="M63" i="1"/>
  <c r="O63" i="1"/>
  <c r="Q63" i="1"/>
  <c r="N53" i="1"/>
  <c r="O53" i="1"/>
  <c r="P53" i="1"/>
  <c r="Q53" i="1"/>
  <c r="M53" i="1"/>
  <c r="M36" i="1"/>
  <c r="N36" i="1"/>
  <c r="O36" i="1"/>
  <c r="P36" i="1"/>
  <c r="Q36" i="1"/>
  <c r="Q199" i="1"/>
  <c r="P199" i="1"/>
  <c r="Q187" i="1"/>
  <c r="P187" i="1"/>
  <c r="N147" i="1"/>
  <c r="O147" i="1"/>
  <c r="P147" i="1"/>
  <c r="M147" i="1"/>
  <c r="N129" i="1"/>
  <c r="O129" i="1"/>
  <c r="P129" i="1"/>
  <c r="Q129" i="1"/>
  <c r="M129" i="1"/>
  <c r="M110" i="1"/>
  <c r="N110" i="1"/>
  <c r="O110" i="1"/>
  <c r="P110" i="1"/>
  <c r="Q110" i="1"/>
  <c r="M100" i="1"/>
  <c r="N100" i="1"/>
  <c r="O100" i="1"/>
  <c r="P100" i="1"/>
  <c r="Q100" i="1"/>
  <c r="N91" i="1"/>
  <c r="M91" i="1"/>
  <c r="O91" i="1"/>
  <c r="Q91" i="1"/>
  <c r="N81" i="1"/>
  <c r="O81" i="1"/>
  <c r="P81" i="1"/>
  <c r="Q81" i="1"/>
  <c r="M81" i="1"/>
  <c r="M52" i="1"/>
  <c r="N52" i="1"/>
  <c r="O52" i="1"/>
  <c r="P52" i="1"/>
  <c r="Q52" i="1"/>
  <c r="O321" i="1"/>
  <c r="O319" i="1"/>
  <c r="O317" i="1"/>
  <c r="N321" i="1"/>
  <c r="N319" i="1"/>
  <c r="N317" i="1"/>
  <c r="N315" i="1"/>
  <c r="M263" i="1"/>
  <c r="Q258" i="1"/>
  <c r="P256" i="1"/>
  <c r="P245" i="1"/>
  <c r="M239" i="1"/>
  <c r="Q234" i="1"/>
  <c r="P232" i="1"/>
  <c r="P221" i="1"/>
  <c r="M215" i="1"/>
  <c r="Q210" i="1"/>
  <c r="Q198" i="1"/>
  <c r="Q186" i="1"/>
  <c r="N176" i="1"/>
  <c r="O176" i="1"/>
  <c r="P176" i="1"/>
  <c r="M176" i="1"/>
  <c r="N158" i="1"/>
  <c r="O158" i="1"/>
  <c r="P158" i="1"/>
  <c r="M146" i="1"/>
  <c r="N146" i="1"/>
  <c r="O146" i="1"/>
  <c r="P146" i="1"/>
  <c r="Q146" i="1"/>
  <c r="M128" i="1"/>
  <c r="N128" i="1"/>
  <c r="O128" i="1"/>
  <c r="P128" i="1"/>
  <c r="Q128" i="1"/>
  <c r="N119" i="1"/>
  <c r="M119" i="1"/>
  <c r="O119" i="1"/>
  <c r="Q119" i="1"/>
  <c r="N109" i="1"/>
  <c r="O109" i="1"/>
  <c r="P109" i="1"/>
  <c r="Q109" i="1"/>
  <c r="M109" i="1"/>
  <c r="M90" i="1"/>
  <c r="N90" i="1"/>
  <c r="O90" i="1"/>
  <c r="P90" i="1"/>
  <c r="Q90" i="1"/>
  <c r="M80" i="1"/>
  <c r="N80" i="1"/>
  <c r="O80" i="1"/>
  <c r="P80" i="1"/>
  <c r="Q80" i="1"/>
  <c r="N71" i="1"/>
  <c r="M71" i="1"/>
  <c r="O71" i="1"/>
  <c r="Q71" i="1"/>
  <c r="N61" i="1"/>
  <c r="O61" i="1"/>
  <c r="P61" i="1"/>
  <c r="Q61" i="1"/>
  <c r="M61" i="1"/>
  <c r="N17" i="1"/>
  <c r="Q17" i="1"/>
  <c r="P17" i="1"/>
  <c r="O17" i="1"/>
  <c r="P247" i="1"/>
  <c r="O245" i="1"/>
  <c r="P223" i="1"/>
  <c r="O221" i="1"/>
  <c r="Q201" i="1"/>
  <c r="P201" i="1"/>
  <c r="Q189" i="1"/>
  <c r="P189" i="1"/>
  <c r="O181" i="1"/>
  <c r="Q179" i="1"/>
  <c r="P179" i="1"/>
  <c r="Q175" i="1"/>
  <c r="N172" i="1"/>
  <c r="O172" i="1"/>
  <c r="P172" i="1"/>
  <c r="Q172" i="1"/>
  <c r="M172" i="1"/>
  <c r="Q169" i="1"/>
  <c r="P169" i="1"/>
  <c r="O161" i="1"/>
  <c r="M136" i="1"/>
  <c r="N136" i="1"/>
  <c r="O136" i="1"/>
  <c r="P136" i="1"/>
  <c r="Q136" i="1"/>
  <c r="P127" i="1"/>
  <c r="M118" i="1"/>
  <c r="N118" i="1"/>
  <c r="O118" i="1"/>
  <c r="P118" i="1"/>
  <c r="Q118" i="1"/>
  <c r="M108" i="1"/>
  <c r="N108" i="1"/>
  <c r="O108" i="1"/>
  <c r="P108" i="1"/>
  <c r="Q108" i="1"/>
  <c r="N99" i="1"/>
  <c r="M99" i="1"/>
  <c r="O99" i="1"/>
  <c r="Q99" i="1"/>
  <c r="N89" i="1"/>
  <c r="O89" i="1"/>
  <c r="P89" i="1"/>
  <c r="Q89" i="1"/>
  <c r="M89" i="1"/>
  <c r="P79" i="1"/>
  <c r="M60" i="1"/>
  <c r="N60" i="1"/>
  <c r="O60" i="1"/>
  <c r="P60" i="1"/>
  <c r="Q60" i="1"/>
  <c r="N41" i="1"/>
  <c r="O41" i="1"/>
  <c r="P41" i="1"/>
  <c r="Q41" i="1"/>
  <c r="M41" i="1"/>
  <c r="M150" i="1"/>
  <c r="N150" i="1"/>
  <c r="O150" i="1"/>
  <c r="P150" i="1"/>
  <c r="Q150" i="1"/>
  <c r="O143" i="1"/>
  <c r="Q139" i="1"/>
  <c r="N37" i="1"/>
  <c r="Q37" i="1"/>
  <c r="N13" i="1"/>
  <c r="Q13" i="1"/>
  <c r="Q59" i="1"/>
  <c r="Q55" i="1"/>
  <c r="Q51" i="1"/>
  <c r="Q47" i="1"/>
  <c r="Q43" i="1"/>
  <c r="N31" i="1"/>
  <c r="Q31" i="1"/>
  <c r="M30" i="1"/>
  <c r="N30" i="1"/>
  <c r="O30" i="1"/>
  <c r="P30" i="1"/>
  <c r="Q30" i="1"/>
  <c r="N21" i="1"/>
  <c r="Q21" i="1"/>
  <c r="O59" i="1"/>
  <c r="O55" i="1"/>
  <c r="O51" i="1"/>
  <c r="O47" i="1"/>
  <c r="O43" i="1"/>
  <c r="N35" i="1"/>
  <c r="Q35" i="1"/>
  <c r="N11" i="1"/>
  <c r="Q11" i="1"/>
  <c r="M138" i="1"/>
  <c r="N138" i="1"/>
  <c r="O138" i="1"/>
  <c r="P138" i="1"/>
  <c r="Q138" i="1"/>
  <c r="M59" i="1"/>
  <c r="M55" i="1"/>
  <c r="M51" i="1"/>
  <c r="M47" i="1"/>
  <c r="M43" i="1"/>
  <c r="M34" i="1"/>
  <c r="N34" i="1"/>
  <c r="O34" i="1"/>
  <c r="P34" i="1"/>
  <c r="Q34" i="1"/>
  <c r="N25" i="1"/>
  <c r="Q25" i="1"/>
  <c r="P19" i="1"/>
  <c r="P33" i="1"/>
  <c r="N15" i="1"/>
  <c r="Q15" i="1"/>
  <c r="P9" i="1"/>
  <c r="M74" i="1"/>
  <c r="N74" i="1"/>
  <c r="O74" i="1"/>
  <c r="P74" i="1"/>
  <c r="Q74" i="1"/>
  <c r="M70" i="1"/>
  <c r="N70" i="1"/>
  <c r="O70" i="1"/>
  <c r="P70" i="1"/>
  <c r="Q70" i="1"/>
  <c r="M66" i="1"/>
  <c r="N66" i="1"/>
  <c r="O66" i="1"/>
  <c r="P66" i="1"/>
  <c r="Q66" i="1"/>
  <c r="M62" i="1"/>
  <c r="N62" i="1"/>
  <c r="O62" i="1"/>
  <c r="P62" i="1"/>
  <c r="Q62" i="1"/>
  <c r="M58" i="1"/>
  <c r="N58" i="1"/>
  <c r="O58" i="1"/>
  <c r="P58" i="1"/>
  <c r="Q58" i="1"/>
  <c r="M54" i="1"/>
  <c r="N54" i="1"/>
  <c r="O54" i="1"/>
  <c r="P54" i="1"/>
  <c r="Q54" i="1"/>
  <c r="M50" i="1"/>
  <c r="N50" i="1"/>
  <c r="O50" i="1"/>
  <c r="P50" i="1"/>
  <c r="Q50" i="1"/>
  <c r="M46" i="1"/>
  <c r="N46" i="1"/>
  <c r="O46" i="1"/>
  <c r="P46" i="1"/>
  <c r="Q46" i="1"/>
  <c r="M42" i="1"/>
  <c r="N42" i="1"/>
  <c r="O42" i="1"/>
  <c r="P42" i="1"/>
  <c r="Q42" i="1"/>
  <c r="M38" i="1"/>
  <c r="N38" i="1"/>
  <c r="O38" i="1"/>
  <c r="P38" i="1"/>
  <c r="Q38" i="1"/>
  <c r="N29" i="1"/>
  <c r="Q29" i="1"/>
  <c r="O9" i="1"/>
  <c r="M144" i="1"/>
  <c r="N144" i="1"/>
  <c r="O144" i="1"/>
  <c r="P144" i="1"/>
  <c r="Q144" i="1"/>
  <c r="P37" i="1"/>
  <c r="M28" i="1"/>
  <c r="N28" i="1"/>
  <c r="O28" i="1"/>
  <c r="P28" i="1"/>
  <c r="Q28" i="1"/>
  <c r="N19" i="1"/>
  <c r="Q19" i="1"/>
  <c r="P13" i="1"/>
  <c r="N162" i="1"/>
  <c r="O162" i="1"/>
  <c r="P162" i="1"/>
  <c r="N154" i="1"/>
  <c r="O154" i="1"/>
  <c r="P154" i="1"/>
  <c r="Q143" i="1"/>
  <c r="N137" i="1"/>
  <c r="O37" i="1"/>
  <c r="N33" i="1"/>
  <c r="Q33" i="1"/>
  <c r="O13" i="1"/>
  <c r="N9" i="1"/>
  <c r="Q9" i="1"/>
  <c r="M140" i="1"/>
  <c r="N140" i="1"/>
  <c r="O140" i="1"/>
  <c r="P140" i="1"/>
  <c r="Q140" i="1"/>
  <c r="M37" i="1"/>
  <c r="M32" i="1"/>
  <c r="N32" i="1"/>
  <c r="O32" i="1"/>
  <c r="P32" i="1"/>
  <c r="Q32" i="1"/>
  <c r="N23" i="1"/>
  <c r="Q23" i="1"/>
  <c r="M13" i="1"/>
  <c r="Q26" i="1"/>
  <c r="Q24" i="1"/>
  <c r="Q22" i="1"/>
  <c r="Q20" i="1"/>
  <c r="Q18" i="1"/>
  <c r="Q16" i="1"/>
  <c r="Q14" i="1"/>
  <c r="Q12" i="1"/>
  <c r="Q10" i="1"/>
  <c r="Q8" i="1"/>
  <c r="P26" i="1"/>
  <c r="P24" i="1"/>
  <c r="P22" i="1"/>
  <c r="P20" i="1"/>
  <c r="P18" i="1"/>
  <c r="P16" i="1"/>
  <c r="P14" i="1"/>
  <c r="P12" i="1"/>
  <c r="P10" i="1"/>
  <c r="P8" i="1"/>
  <c r="O26" i="1"/>
  <c r="O24" i="1"/>
  <c r="O22" i="1"/>
  <c r="O20" i="1"/>
  <c r="O18" i="1"/>
  <c r="O16" i="1"/>
  <c r="O14" i="1"/>
  <c r="O12" i="1"/>
  <c r="O10" i="1"/>
  <c r="O8" i="1"/>
  <c r="N26" i="1"/>
  <c r="N24" i="1"/>
  <c r="N22" i="1"/>
  <c r="N20" i="1"/>
  <c r="N18" i="1"/>
  <c r="N16" i="1"/>
  <c r="N14" i="1"/>
  <c r="N12" i="1"/>
  <c r="N10" i="1"/>
  <c r="N8" i="1"/>
  <c r="P445" i="4"/>
  <c r="O427" i="4"/>
  <c r="P427" i="4" s="1"/>
  <c r="O321" i="4"/>
  <c r="P321" i="4" s="1"/>
  <c r="P245" i="4"/>
  <c r="M461" i="4"/>
  <c r="O461" i="4" s="1"/>
  <c r="P461" i="4" s="1"/>
  <c r="O398" i="4"/>
  <c r="P398" i="4" s="1"/>
  <c r="O329" i="4"/>
  <c r="P329" i="4" s="1"/>
  <c r="P167" i="4"/>
  <c r="P169" i="4"/>
  <c r="B470" i="4"/>
  <c r="K470" i="4"/>
  <c r="L470" i="4" s="1"/>
  <c r="N470" i="4" s="1"/>
  <c r="B403" i="4"/>
  <c r="C403" i="4"/>
  <c r="K403" i="4"/>
  <c r="L403" i="4" s="1"/>
  <c r="N403" i="4" s="1"/>
  <c r="B65" i="4"/>
  <c r="C65" i="4"/>
  <c r="K65" i="4"/>
  <c r="L65" i="4" s="1"/>
  <c r="N65" i="4" s="1"/>
  <c r="B69" i="4"/>
  <c r="C69" i="4"/>
  <c r="K69" i="4"/>
  <c r="L69" i="4" s="1"/>
  <c r="N69" i="4" s="1"/>
  <c r="M470" i="4" l="1"/>
  <c r="O470" i="4" s="1"/>
  <c r="P470" i="4" s="1"/>
  <c r="M69" i="4"/>
  <c r="O69" i="4" s="1"/>
  <c r="P69" i="4" s="1"/>
  <c r="P302" i="4"/>
  <c r="M65" i="4"/>
  <c r="O65" i="4" s="1"/>
  <c r="P65" i="4" s="1"/>
  <c r="P250" i="4"/>
  <c r="P340" i="4"/>
  <c r="P187" i="4"/>
  <c r="P295" i="4"/>
  <c r="O403" i="4"/>
  <c r="P403" i="4" s="1"/>
  <c r="B150" i="4"/>
  <c r="C150" i="4"/>
  <c r="K150" i="4"/>
  <c r="L150" i="4" s="1"/>
  <c r="N150" i="4" s="1"/>
  <c r="B37" i="4"/>
  <c r="C37" i="4"/>
  <c r="K37" i="4"/>
  <c r="L37" i="4" s="1"/>
  <c r="N37" i="4" s="1"/>
  <c r="M150" i="4" l="1"/>
  <c r="O150" i="4" s="1"/>
  <c r="P150" i="4" s="1"/>
  <c r="M37" i="4"/>
  <c r="O37" i="4" s="1"/>
  <c r="P37" i="4" s="1"/>
  <c r="B466" i="4"/>
  <c r="K466" i="4"/>
  <c r="L466" i="4" s="1"/>
  <c r="N466" i="4" s="1"/>
  <c r="M466" i="4" l="1"/>
  <c r="O466" i="4" s="1"/>
  <c r="P466" i="4" s="1"/>
  <c r="B7" i="4"/>
  <c r="M7" i="4"/>
  <c r="O7" i="4" s="1"/>
  <c r="B6" i="4"/>
  <c r="M6" i="4"/>
  <c r="O6" i="4" s="1"/>
  <c r="B376" i="4"/>
  <c r="C376" i="4"/>
  <c r="K376" i="4"/>
  <c r="L376" i="4" s="1"/>
  <c r="N376" i="4" s="1"/>
  <c r="O376" i="4"/>
  <c r="B369" i="4"/>
  <c r="C369" i="4"/>
  <c r="K369" i="4"/>
  <c r="B163" i="4"/>
  <c r="C163" i="4"/>
  <c r="K163" i="4"/>
  <c r="L163" i="4" s="1"/>
  <c r="N163" i="4" s="1"/>
  <c r="M163" i="4"/>
  <c r="O163" i="4" s="1"/>
  <c r="B4" i="4"/>
  <c r="M4" i="4"/>
  <c r="O4" i="4" s="1"/>
  <c r="B192" i="4"/>
  <c r="C192" i="4"/>
  <c r="K192" i="4"/>
  <c r="L369" i="4" l="1"/>
  <c r="N369" i="4" s="1"/>
  <c r="M369" i="4"/>
  <c r="O369" i="4" s="1"/>
  <c r="L192" i="4"/>
  <c r="N192" i="4" s="1"/>
  <c r="M192" i="4"/>
  <c r="O192" i="4" s="1"/>
  <c r="L6" i="4"/>
  <c r="N6" i="4" s="1"/>
  <c r="P6" i="4" s="1"/>
  <c r="L4" i="4"/>
  <c r="N4" i="4" s="1"/>
  <c r="P4" i="4" s="1"/>
  <c r="L7" i="4"/>
  <c r="N7" i="4" s="1"/>
  <c r="P7" i="4" s="1"/>
  <c r="P376" i="4"/>
  <c r="P163" i="4"/>
  <c r="P192" i="4" l="1"/>
  <c r="P369" i="4"/>
  <c r="B404" i="4"/>
  <c r="C404" i="4"/>
  <c r="K404" i="4"/>
  <c r="L404" i="4" s="1"/>
  <c r="N404" i="4" s="1"/>
  <c r="P404" i="4" s="1"/>
  <c r="N411" i="1" l="1"/>
  <c r="R411" i="1" s="1"/>
  <c r="O171" i="4"/>
  <c r="B34" i="4"/>
  <c r="C34" i="4"/>
  <c r="K34" i="4"/>
  <c r="M34" i="4" s="1"/>
  <c r="O34" i="4" s="1"/>
  <c r="O79" i="4"/>
  <c r="M135" i="4"/>
  <c r="O135" i="4" s="1"/>
  <c r="O447" i="4"/>
  <c r="P447" i="4" s="1"/>
  <c r="M406" i="4"/>
  <c r="O406" i="4" s="1"/>
  <c r="O355" i="4"/>
  <c r="O316" i="4"/>
  <c r="O248" i="4"/>
  <c r="M39" i="4"/>
  <c r="O39" i="4" s="1"/>
  <c r="M18" i="4"/>
  <c r="O18" i="4" s="1"/>
  <c r="M9" i="4"/>
  <c r="O9" i="4" s="1"/>
  <c r="M3" i="4"/>
  <c r="O3" i="4" s="1"/>
  <c r="M5" i="4"/>
  <c r="O5" i="4" s="1"/>
  <c r="L406" i="4"/>
  <c r="N406" i="4" s="1"/>
  <c r="L355" i="4"/>
  <c r="N355" i="4" s="1"/>
  <c r="L316" i="4"/>
  <c r="N316" i="4" s="1"/>
  <c r="L248" i="4"/>
  <c r="N248" i="4" s="1"/>
  <c r="L171" i="4"/>
  <c r="N171" i="4" s="1"/>
  <c r="K248" i="4"/>
  <c r="K273" i="4"/>
  <c r="K316" i="4"/>
  <c r="K320" i="4"/>
  <c r="K334" i="4"/>
  <c r="K348" i="4"/>
  <c r="K352" i="4"/>
  <c r="L352" i="4" s="1"/>
  <c r="N352" i="4" s="1"/>
  <c r="K355" i="4"/>
  <c r="K406" i="4"/>
  <c r="K409" i="4"/>
  <c r="L409" i="4" s="1"/>
  <c r="N409" i="4" s="1"/>
  <c r="K447" i="4"/>
  <c r="K448" i="4"/>
  <c r="L448" i="4" s="1"/>
  <c r="N448" i="4" s="1"/>
  <c r="K171" i="4"/>
  <c r="L135" i="4"/>
  <c r="N135" i="4" s="1"/>
  <c r="K135" i="4"/>
  <c r="L79" i="4"/>
  <c r="N79" i="4" s="1"/>
  <c r="K79" i="4"/>
  <c r="K39" i="4"/>
  <c r="L39" i="4"/>
  <c r="N39" i="4" s="1"/>
  <c r="L9" i="4"/>
  <c r="N9" i="4" s="1"/>
  <c r="N3" i="4"/>
  <c r="L18" i="4"/>
  <c r="N18" i="4" s="1"/>
  <c r="K18" i="4"/>
  <c r="K9" i="4"/>
  <c r="B5" i="4"/>
  <c r="B320" i="4"/>
  <c r="B334" i="4"/>
  <c r="B348" i="4"/>
  <c r="B352" i="4"/>
  <c r="C320" i="4"/>
  <c r="C334" i="4"/>
  <c r="C348" i="4"/>
  <c r="C352" i="4"/>
  <c r="B273" i="4"/>
  <c r="C273" i="4"/>
  <c r="R3" i="54"/>
  <c r="Q3" i="54"/>
  <c r="R2" i="54"/>
  <c r="Q2" i="54"/>
  <c r="T5" i="54"/>
  <c r="S3" i="54"/>
  <c r="S2" i="54"/>
  <c r="L7" i="54"/>
  <c r="B448" i="4"/>
  <c r="B409" i="4"/>
  <c r="C409" i="4"/>
  <c r="B406" i="4"/>
  <c r="B355" i="4"/>
  <c r="B316" i="4"/>
  <c r="B248" i="4"/>
  <c r="B171" i="4"/>
  <c r="B135" i="4"/>
  <c r="B79" i="4"/>
  <c r="B39" i="4"/>
  <c r="B3" i="4"/>
  <c r="B9" i="4"/>
  <c r="B18" i="4"/>
  <c r="N362" i="1"/>
  <c r="O362" i="1" s="1"/>
  <c r="N363" i="1"/>
  <c r="Q363" i="1" s="1"/>
  <c r="N364" i="1"/>
  <c r="P364" i="1" s="1"/>
  <c r="N365" i="1"/>
  <c r="N366" i="1"/>
  <c r="S366" i="1" s="1"/>
  <c r="N367" i="1"/>
  <c r="S367" i="1" s="1"/>
  <c r="N368" i="1"/>
  <c r="Q368" i="1" s="1"/>
  <c r="N369" i="1"/>
  <c r="P369" i="1" s="1"/>
  <c r="N370" i="1"/>
  <c r="O370" i="1" s="1"/>
  <c r="N371" i="1"/>
  <c r="Q371" i="1" s="1"/>
  <c r="N372" i="1"/>
  <c r="O372" i="1" s="1"/>
  <c r="N373" i="1"/>
  <c r="N374" i="1"/>
  <c r="O374" i="1" s="1"/>
  <c r="N375" i="1"/>
  <c r="O375" i="1" s="1"/>
  <c r="N376" i="1"/>
  <c r="R376" i="1" s="1"/>
  <c r="N377" i="1"/>
  <c r="P377" i="1" s="1"/>
  <c r="N378" i="1"/>
  <c r="O378" i="1" s="1"/>
  <c r="N379" i="1"/>
  <c r="Q379" i="1" s="1"/>
  <c r="N380" i="1"/>
  <c r="O380" i="1" s="1"/>
  <c r="N381" i="1"/>
  <c r="O381" i="1" s="1"/>
  <c r="N382" i="1"/>
  <c r="O382" i="1" s="1"/>
  <c r="N383" i="1"/>
  <c r="S383" i="1" s="1"/>
  <c r="N384" i="1"/>
  <c r="Q384" i="1" s="1"/>
  <c r="N385" i="1"/>
  <c r="P385" i="1" s="1"/>
  <c r="N386" i="1"/>
  <c r="R386" i="1" s="1"/>
  <c r="N387" i="1"/>
  <c r="P387" i="1" s="1"/>
  <c r="N388" i="1"/>
  <c r="P388" i="1" s="1"/>
  <c r="N389" i="1"/>
  <c r="Q389" i="1" s="1"/>
  <c r="N390" i="1"/>
  <c r="R390" i="1" s="1"/>
  <c r="N391" i="1"/>
  <c r="S391" i="1" s="1"/>
  <c r="N392" i="1"/>
  <c r="O392" i="1" s="1"/>
  <c r="N393" i="1"/>
  <c r="O393" i="1" s="1"/>
  <c r="N394" i="1"/>
  <c r="Q394" i="1" s="1"/>
  <c r="N395" i="1"/>
  <c r="Q395" i="1" s="1"/>
  <c r="N396" i="1"/>
  <c r="S396" i="1" s="1"/>
  <c r="N397" i="1"/>
  <c r="O397" i="1" s="1"/>
  <c r="N398" i="1"/>
  <c r="R398" i="1" s="1"/>
  <c r="N399" i="1"/>
  <c r="P399" i="1" s="1"/>
  <c r="N400" i="1"/>
  <c r="S400" i="1" s="1"/>
  <c r="N401" i="1"/>
  <c r="S401" i="1" s="1"/>
  <c r="N402" i="1"/>
  <c r="R402" i="1" s="1"/>
  <c r="N403" i="1"/>
  <c r="O403" i="1" s="1"/>
  <c r="N404" i="1"/>
  <c r="P404" i="1" s="1"/>
  <c r="N405" i="1"/>
  <c r="P405" i="1" s="1"/>
  <c r="N406" i="1"/>
  <c r="P406" i="1" s="1"/>
  <c r="N407" i="1"/>
  <c r="P407" i="1" s="1"/>
  <c r="N408" i="1"/>
  <c r="R408" i="1" s="1"/>
  <c r="N409" i="1"/>
  <c r="P409" i="1" s="1"/>
  <c r="N410" i="1"/>
  <c r="Q410" i="1" s="1"/>
  <c r="N412" i="1"/>
  <c r="R412" i="1" s="1"/>
  <c r="N413" i="1"/>
  <c r="S413" i="1" s="1"/>
  <c r="N414" i="1"/>
  <c r="S414" i="1" s="1"/>
  <c r="N415" i="1"/>
  <c r="N416" i="1"/>
  <c r="R416" i="1" s="1"/>
  <c r="N417" i="1"/>
  <c r="Q417" i="1" s="1"/>
  <c r="N418" i="1"/>
  <c r="P418" i="1" s="1"/>
  <c r="N419" i="1"/>
  <c r="O419" i="1" s="1"/>
  <c r="N420" i="1"/>
  <c r="O420" i="1" s="1"/>
  <c r="N421" i="1"/>
  <c r="Q421" i="1" s="1"/>
  <c r="N422" i="1"/>
  <c r="Q422" i="1" s="1"/>
  <c r="N423" i="1"/>
  <c r="O423" i="1" s="1"/>
  <c r="M7" i="1"/>
  <c r="N3" i="1"/>
  <c r="N2" i="1"/>
  <c r="C406" i="4"/>
  <c r="C355" i="4"/>
  <c r="C316" i="4"/>
  <c r="C248" i="4"/>
  <c r="C171" i="4"/>
  <c r="C135" i="4"/>
  <c r="C79" i="4"/>
  <c r="C39" i="4"/>
  <c r="C18" i="4"/>
  <c r="C9" i="4"/>
  <c r="AA12" i="1"/>
  <c r="AA9" i="1"/>
  <c r="AA8" i="1"/>
  <c r="AA7" i="1"/>
  <c r="AA11" i="1"/>
  <c r="AA10" i="1"/>
  <c r="V79" i="1"/>
  <c r="AA24" i="1"/>
  <c r="AA22" i="1"/>
  <c r="AA21" i="1"/>
  <c r="AA20" i="1"/>
  <c r="AA19" i="1"/>
  <c r="AA18" i="1"/>
  <c r="AA17" i="1"/>
  <c r="AA16" i="1"/>
  <c r="AA15" i="1"/>
  <c r="AA14" i="1"/>
  <c r="AA13" i="1"/>
  <c r="L334" i="4" l="1"/>
  <c r="N334" i="4" s="1"/>
  <c r="M334" i="4"/>
  <c r="O334" i="4" s="1"/>
  <c r="L348" i="4"/>
  <c r="N348" i="4" s="1"/>
  <c r="M348" i="4"/>
  <c r="O348" i="4" s="1"/>
  <c r="L320" i="4"/>
  <c r="N320" i="4" s="1"/>
  <c r="M320" i="4"/>
  <c r="O320" i="4" s="1"/>
  <c r="L273" i="4"/>
  <c r="N273" i="4" s="1"/>
  <c r="M273" i="4"/>
  <c r="O273" i="4" s="1"/>
  <c r="L5" i="4"/>
  <c r="N5" i="4" s="1"/>
  <c r="P5" i="4" s="1"/>
  <c r="M448" i="4"/>
  <c r="O448" i="4" s="1"/>
  <c r="P448" i="4" s="1"/>
  <c r="O352" i="4"/>
  <c r="P352" i="4" s="1"/>
  <c r="P370" i="1"/>
  <c r="R406" i="1"/>
  <c r="O406" i="1"/>
  <c r="S370" i="1"/>
  <c r="Q370" i="1"/>
  <c r="P381" i="1"/>
  <c r="R382" i="1"/>
  <c r="R374" i="1"/>
  <c r="S377" i="1"/>
  <c r="Q400" i="1"/>
  <c r="R396" i="1"/>
  <c r="R377" i="1"/>
  <c r="Q403" i="1"/>
  <c r="R389" i="1"/>
  <c r="R392" i="1"/>
  <c r="R400" i="1"/>
  <c r="O401" i="1"/>
  <c r="P419" i="1"/>
  <c r="S419" i="1"/>
  <c r="P394" i="1"/>
  <c r="S381" i="1"/>
  <c r="O400" i="1"/>
  <c r="S378" i="1"/>
  <c r="R391" i="1"/>
  <c r="R368" i="1"/>
  <c r="O417" i="1"/>
  <c r="P417" i="1"/>
  <c r="S417" i="1"/>
  <c r="R393" i="1"/>
  <c r="R370" i="1"/>
  <c r="S409" i="1"/>
  <c r="S423" i="1"/>
  <c r="P423" i="1"/>
  <c r="P398" i="1"/>
  <c r="Q423" i="1"/>
  <c r="O398" i="1"/>
  <c r="R423" i="1"/>
  <c r="S398" i="1"/>
  <c r="O363" i="1"/>
  <c r="S385" i="1"/>
  <c r="Q385" i="1"/>
  <c r="R371" i="1"/>
  <c r="S376" i="1"/>
  <c r="O371" i="1"/>
  <c r="P371" i="1"/>
  <c r="P400" i="1"/>
  <c r="S371" i="1"/>
  <c r="P391" i="1"/>
  <c r="Q383" i="1"/>
  <c r="O383" i="1"/>
  <c r="S416" i="1"/>
  <c r="O416" i="1"/>
  <c r="P416" i="1"/>
  <c r="O367" i="1"/>
  <c r="Q416" i="1"/>
  <c r="R422" i="1"/>
  <c r="P367" i="1"/>
  <c r="Q382" i="1"/>
  <c r="R367" i="1"/>
  <c r="R388" i="1"/>
  <c r="S397" i="1"/>
  <c r="P422" i="1"/>
  <c r="Q401" i="1"/>
  <c r="S375" i="1"/>
  <c r="P378" i="1"/>
  <c r="S382" i="1"/>
  <c r="Q367" i="1"/>
  <c r="Q405" i="1"/>
  <c r="P375" i="1"/>
  <c r="Q381" i="1"/>
  <c r="O404" i="1"/>
  <c r="S422" i="1"/>
  <c r="R375" i="1"/>
  <c r="S363" i="1"/>
  <c r="Q375" i="1"/>
  <c r="Q396" i="1"/>
  <c r="O422" i="1"/>
  <c r="R366" i="1"/>
  <c r="R404" i="1"/>
  <c r="R381" i="1"/>
  <c r="P382" i="1"/>
  <c r="S403" i="1"/>
  <c r="P412" i="1"/>
  <c r="S395" i="1"/>
  <c r="Q419" i="1"/>
  <c r="O410" i="1"/>
  <c r="R419" i="1"/>
  <c r="R387" i="1"/>
  <c r="Q412" i="1"/>
  <c r="O412" i="1"/>
  <c r="S412" i="1"/>
  <c r="Q364" i="1"/>
  <c r="R364" i="1"/>
  <c r="R401" i="1"/>
  <c r="Q409" i="1"/>
  <c r="P410" i="1"/>
  <c r="R379" i="1"/>
  <c r="O387" i="1"/>
  <c r="O364" i="1"/>
  <c r="Q387" i="1"/>
  <c r="P401" i="1"/>
  <c r="O409" i="1"/>
  <c r="S379" i="1"/>
  <c r="R372" i="1"/>
  <c r="R417" i="1"/>
  <c r="S418" i="1"/>
  <c r="R409" i="1"/>
  <c r="S372" i="1"/>
  <c r="S364" i="1"/>
  <c r="R410" i="1"/>
  <c r="O386" i="1"/>
  <c r="Q372" i="1"/>
  <c r="S410" i="1"/>
  <c r="Q402" i="1"/>
  <c r="P372" i="1"/>
  <c r="S387" i="1"/>
  <c r="S405" i="1"/>
  <c r="P389" i="1"/>
  <c r="S369" i="1"/>
  <c r="O405" i="1"/>
  <c r="R397" i="1"/>
  <c r="Q369" i="1"/>
  <c r="P397" i="1"/>
  <c r="O369" i="1"/>
  <c r="O413" i="1"/>
  <c r="Q413" i="1"/>
  <c r="R405" i="1"/>
  <c r="R369" i="1"/>
  <c r="O389" i="1"/>
  <c r="P413" i="1"/>
  <c r="R413" i="1"/>
  <c r="Q397" i="1"/>
  <c r="S389" i="1"/>
  <c r="R380" i="1"/>
  <c r="Q380" i="1"/>
  <c r="Q407" i="1"/>
  <c r="P380" i="1"/>
  <c r="O407" i="1"/>
  <c r="P392" i="1"/>
  <c r="Q386" i="1"/>
  <c r="P386" i="1"/>
  <c r="Q392" i="1"/>
  <c r="S386" i="1"/>
  <c r="S392" i="1"/>
  <c r="S407" i="1"/>
  <c r="R407" i="1"/>
  <c r="T2" i="54"/>
  <c r="U2" i="54" s="1"/>
  <c r="P406" i="4"/>
  <c r="P248" i="4"/>
  <c r="P135" i="4"/>
  <c r="L34" i="4"/>
  <c r="N34" i="4" s="1"/>
  <c r="P34" i="4" s="1"/>
  <c r="P39" i="4"/>
  <c r="M409" i="4"/>
  <c r="O409" i="4" s="1"/>
  <c r="P409" i="4" s="1"/>
  <c r="P316" i="4"/>
  <c r="P18" i="4"/>
  <c r="N7" i="1"/>
  <c r="O7" i="1"/>
  <c r="P7" i="1"/>
  <c r="Q7" i="1"/>
  <c r="O2" i="1"/>
  <c r="P2" i="1" s="1"/>
  <c r="P390" i="1"/>
  <c r="Q390" i="1"/>
  <c r="S390" i="1"/>
  <c r="Q365" i="1"/>
  <c r="S365" i="1"/>
  <c r="O390" i="1"/>
  <c r="S384" i="1"/>
  <c r="P396" i="1"/>
  <c r="O396" i="1"/>
  <c r="O377" i="1"/>
  <c r="Q377" i="1"/>
  <c r="R403" i="1"/>
  <c r="P403" i="1"/>
  <c r="O395" i="1"/>
  <c r="P395" i="1"/>
  <c r="R365" i="1"/>
  <c r="R362" i="1"/>
  <c r="P362" i="1"/>
  <c r="S362" i="1"/>
  <c r="Q362" i="1"/>
  <c r="P365" i="1"/>
  <c r="O365" i="1"/>
  <c r="R395" i="1"/>
  <c r="S380" i="1"/>
  <c r="O408" i="1"/>
  <c r="S408" i="1"/>
  <c r="P384" i="1"/>
  <c r="O384" i="1"/>
  <c r="R384" i="1"/>
  <c r="S421" i="1"/>
  <c r="P421" i="1"/>
  <c r="O421" i="1"/>
  <c r="R421" i="1"/>
  <c r="O415" i="1"/>
  <c r="P415" i="1"/>
  <c r="S415" i="1"/>
  <c r="Q415" i="1"/>
  <c r="R415" i="1"/>
  <c r="S368" i="1"/>
  <c r="P368" i="1"/>
  <c r="O368" i="1"/>
  <c r="P420" i="1"/>
  <c r="Q420" i="1"/>
  <c r="R420" i="1"/>
  <c r="S420" i="1"/>
  <c r="Q414" i="1"/>
  <c r="P414" i="1"/>
  <c r="O399" i="1"/>
  <c r="S399" i="1"/>
  <c r="Q373" i="1"/>
  <c r="S373" i="1"/>
  <c r="Q406" i="1"/>
  <c r="S406" i="1"/>
  <c r="R385" i="1"/>
  <c r="O385" i="1"/>
  <c r="O379" i="1"/>
  <c r="P379" i="1"/>
  <c r="Q398" i="1"/>
  <c r="Q411" i="1"/>
  <c r="Q404" i="1"/>
  <c r="S404" i="1"/>
  <c r="P355" i="4"/>
  <c r="P9" i="4"/>
  <c r="P79" i="4"/>
  <c r="P171" i="4"/>
  <c r="P3" i="4"/>
  <c r="O376" i="1"/>
  <c r="Q376" i="1"/>
  <c r="P376" i="1"/>
  <c r="Q391" i="1"/>
  <c r="O391" i="1"/>
  <c r="O414" i="1"/>
  <c r="R414" i="1"/>
  <c r="P408" i="1"/>
  <c r="Q408" i="1"/>
  <c r="R363" i="1"/>
  <c r="P363" i="1"/>
  <c r="R418" i="1"/>
  <c r="O418" i="1"/>
  <c r="Q418" i="1"/>
  <c r="P402" i="1"/>
  <c r="O402" i="1"/>
  <c r="S402" i="1"/>
  <c r="P374" i="1"/>
  <c r="S374" i="1"/>
  <c r="Q374" i="1"/>
  <c r="O373" i="1"/>
  <c r="P373" i="1"/>
  <c r="R373" i="1"/>
  <c r="O394" i="1"/>
  <c r="R394" i="1"/>
  <c r="S394" i="1"/>
  <c r="Q393" i="1"/>
  <c r="S393" i="1"/>
  <c r="P393" i="1"/>
  <c r="O388" i="1"/>
  <c r="S388" i="1"/>
  <c r="Q388" i="1"/>
  <c r="P383" i="1"/>
  <c r="R383" i="1"/>
  <c r="R378" i="1"/>
  <c r="Q378" i="1"/>
  <c r="P366" i="1"/>
  <c r="Q366" i="1"/>
  <c r="O366" i="1"/>
  <c r="Q399" i="1"/>
  <c r="R399" i="1"/>
  <c r="S411" i="1"/>
  <c r="P411" i="1"/>
  <c r="O411" i="1"/>
  <c r="P334" i="4" l="1"/>
  <c r="P348" i="4"/>
  <c r="P273" i="4"/>
  <c r="P320" i="4"/>
  <c r="Z3" i="1"/>
  <c r="O5" i="1"/>
  <c r="Y3" i="1"/>
  <c r="AA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A80151-C84F-4E17-B6BA-D15EA66CB44E}" keepAlive="1" name="Query - 72/54" description="Connessione alla query '72/54' nella cartella di lavoro." type="5" refreshedVersion="8" background="1" saveData="1">
    <dbPr connection="Provider=Microsoft.Mashup.OleDb.1;Data Source=$Workbook$;Location=72/54;Extended Properties=&quot;&quot;" command="SELECT * FROM [72/54]"/>
  </connection>
  <connection id="2" xr16:uid="{7622E027-231C-49AD-9810-9634A395B56F}" keepAlive="1" name="Query - Agosto" description="Connessione alla query 'Agosto' nella cartella di lavoro." type="5" refreshedVersion="8" background="1" saveData="1">
    <dbPr connection="Provider=Microsoft.Mashup.OleDb.1;Data Source=$Workbook$;Location=Agosto;Extended Properties=&quot;&quot;" command="SELECT * FROM [Agosto]"/>
  </connection>
  <connection id="3" xr16:uid="{F59CFA96-97B3-4C8F-8975-20384ED4CF62}" keepAlive="1" name="Query - Aprile" description="Connessione alla query 'Aprile' nella cartella di lavoro." type="5" refreshedVersion="8" background="1" saveData="1">
    <dbPr connection="Provider=Microsoft.Mashup.OleDb.1;Data Source=$Workbook$;Location=Aprile;Extended Properties=&quot;&quot;" command="SELECT * FROM [Aprile]"/>
  </connection>
  <connection id="4" xr16:uid="{A9512CE1-E089-4DD9-B947-214382891320}" keepAlive="1" name="Query - Calendario Attività Giovanile" description="Connessione alla query 'Calendario Attività Giovanile' nella cartella di lavoro." type="5" refreshedVersion="8" background="1" saveData="1">
    <dbPr connection="Provider=Microsoft.Mashup.OleDb.1;Data Source=$Workbook$;Location=Calendario Attività Giovanile;Extended Properties=&quot;&quot;" command="SELECT * FROM [Calendario Attività Giovanile]"/>
  </connection>
  <connection id="5" xr16:uid="{AAA6DF5E-3233-4456-9C7C-A77CC9127E43}" keepAlive="1" name="Query - Calendario Dilettanti" description="Connessione alla query 'Calendario Dilettanti' nella cartella di lavoro." type="5" refreshedVersion="8" background="1" saveData="1">
    <dbPr connection="Provider=Microsoft.Mashup.OleDb.1;Data Source=$Workbook$;Location=Calendario Dilettanti;Extended Properties=&quot;&quot;" command="SELECT * FROM [Calendario Dilettanti]"/>
  </connection>
  <connection id="6" xr16:uid="{A5153D80-C25B-452C-8190-4EEE4AF006CD}" keepAlive="1" name="Query - Calendario Dilettanti (2)" description="Connessione alla query 'Calendario Dilettanti (2)' nella cartella di lavoro." type="5" refreshedVersion="6" background="1" saveData="1">
    <dbPr connection="Provider=Microsoft.Mashup.OleDb.1;Data Source=$Workbook$;Location=&quot;Calendario Dilettanti (2)&quot;;Extended Properties=&quot;&quot;" command="SELECT * FROM [Calendario Dilettanti (2)]"/>
  </connection>
  <connection id="7" xr16:uid="{4AAEB6B3-9F4E-4BD3-BA34-0EE0219FA729}" keepAlive="1" name="Query - Calendario_Attività_Giovanile (6)" description="Connessione alla query 'Calendario_Attività_Giovanile (6)' nella cartella di lavoro." type="5" refreshedVersion="6" background="1" saveData="1">
    <dbPr connection="Provider=Microsoft.Mashup.OleDb.1;Data Source=$Workbook$;Location=&quot;Calendario_Attività_Giovanile (6)&quot;;Extended Properties=&quot;&quot;" command="SELECT * FROM [Calendario_Attività_Giovanile (6)]"/>
  </connection>
  <connection id="8" xr16:uid="{0F995787-33B1-4CAE-B8E2-444404337D09}" keepAlive="1" name="Query - Calendario_Attività_Giovanile (7)" description="Connessione alla query 'Calendario_Attività_Giovanile (7)' nella cartella di lavoro." type="5" refreshedVersion="6" background="1" saveData="1">
    <dbPr connection="Provider=Microsoft.Mashup.OleDb.1;Data Source=$Workbook$;Location=&quot;Calendario_Attività_Giovanile (7)&quot;;Extended Properties=&quot;&quot;" command="SELECT * FROM [Calendario_Attività_Giovanile (7)]"/>
  </connection>
  <connection id="9" xr16:uid="{C5E5315E-B6F8-4361-9731-7E3FB886BFF8}" keepAlive="1" name="Query - Dicembre" description="Connessione alla query 'Dicembre' nella cartella di lavoro." type="5" refreshedVersion="8" background="1" saveData="1">
    <dbPr connection="Provider=Microsoft.Mashup.OleDb.1;Data Source=$Workbook$;Location=Dicembre;Extended Properties=&quot;&quot;" command="SELECT * FROM [Dicembre]"/>
  </connection>
  <connection id="10" xr16:uid="{C7BE018C-107D-4C80-BF75-ADA3F5DAAE3B}" keepAlive="1" name="Query - dicembre 2022" description="Connessione alla query 'dicembre 2022' nella cartella di lavoro." type="5" refreshedVersion="8" background="1" saveData="1">
    <dbPr connection="Provider=Microsoft.Mashup.OleDb.1;Data Source=$Workbook$;Location=dicembre 2022;Extended Properties=&quot;&quot;" command="SELECT * FROM [dicembre 2022]"/>
  </connection>
  <connection id="11" xr16:uid="{70C5F4EE-46DE-4230-B5CB-2CB752EC45D9}" keepAlive="1" name="Query - Febbraio" description="Connessione alla query 'Febbraio' nella cartella di lavoro." type="5" refreshedVersion="8" background="1" saveData="1">
    <dbPr connection="Provider=Microsoft.Mashup.OleDb.1;Data Source=$Workbook$;Location=Febbraio;Extended Properties=&quot;&quot;" command="SELECT * FROM [Febbraio]"/>
  </connection>
  <connection id="12" xr16:uid="{ECAD5469-119C-4F8A-991A-3D4326270102}" keepAlive="1" name="Query - GARA_REGOLAMENTO_SPECIALE" description="Connessione alla query 'GARA_REGOLAMENTO_SPECIALE' nella cartella di lavoro." type="5" refreshedVersion="8" background="1" saveData="1">
    <dbPr connection="Provider=Microsoft.Mashup.OleDb.1;Data Source=$Workbook$;Location=GARA_REGOLAMENTO_SPECIALE;Extended Properties=&quot;&quot;" command="SELECT * FROM [GARA_REGOLAMENTO_SPECIALE]"/>
  </connection>
  <connection id="13" xr16:uid="{12A047C5-B6E6-483C-963B-BC81F436C9D8}" keepAlive="1" name="Query - Gare 36/36" description="Connessione alla query 'Gare 36/36' nella cartella di lavoro." type="5" refreshedVersion="8" background="1" saveData="1">
    <dbPr connection="Provider=Microsoft.Mashup.OleDb.1;Data Source=$Workbook$;Location=Gare 36/36;Extended Properties=&quot;&quot;" command="SELECT * FROM [Gare 36/36]"/>
  </connection>
  <connection id="14" xr16:uid="{61F32D2D-307C-4857-8467-CE0A11747B8E}" keepAlive="1" name="Query - Gare 54/54" description="Connessione alla query 'Gare 54/54' nella cartella di lavoro." type="5" refreshedVersion="8" background="1" saveData="1">
    <dbPr connection="Provider=Microsoft.Mashup.OleDb.1;Data Source=$Workbook$;Location=Gare 54/54;Extended Properties=&quot;&quot;" command="SELECT * FROM [Gare 54/54]"/>
  </connection>
  <connection id="15" xr16:uid="{3B7DC179-2298-4257-A598-64EA5484A576}" keepAlive="1" name="Query - Gennaio" description="Connessione alla query 'Gennaio' nella cartella di lavoro." type="5" refreshedVersion="8" background="1" saveData="1">
    <dbPr connection="Provider=Microsoft.Mashup.OleDb.1;Data Source=$Workbook$;Location=Gennaio;Extended Properties=&quot;&quot;" command="SELECT * FROM [Gennaio]"/>
  </connection>
  <connection id="16" xr16:uid="{7F19CC17-9766-48F2-928E-DE2EC94B9E3A}" keepAlive="1" name="Query - Giugno" description="Connessione alla query 'Giugno' nella cartella di lavoro." type="5" refreshedVersion="8" background="1" saveData="1">
    <dbPr connection="Provider=Microsoft.Mashup.OleDb.1;Data Source=$Workbook$;Location=Giugno;Extended Properties=&quot;&quot;" command="SELECT * FROM [Giugno]"/>
  </connection>
  <connection id="17" xr16:uid="{8806FD82-C433-4620-8C1D-4F948EF9B7CC}" keepAlive="1" name="Query - Internazionali" description="Connessione alla query 'Internazionali' nella cartella di lavoro." type="5" refreshedVersion="8" background="1" saveData="1">
    <dbPr connection="Provider=Microsoft.Mashup.OleDb.1;Data Source=$Workbook$;Location=Internazionali;Extended Properties=&quot;&quot;" command="SELECT * FROM [Internazionali]"/>
  </connection>
  <connection id="18" xr16:uid="{69BF6DCF-D5E1-4E98-A646-3AE34887B93E}" keepAlive="1" name="Query - Internazionali (2)" description="Connessione alla query 'Internazionali (2)' nella cartella di lavoro." type="5" refreshedVersion="0" background="1">
    <dbPr connection="Provider=Microsoft.Mashup.OleDb.1;Data Source=$Workbook$;Location=&quot;Internazionali (2)&quot;;Extended Properties=&quot;&quot;" command="SELECT * FROM [Internazionali (2)]"/>
  </connection>
  <connection id="19" xr16:uid="{9276D106-B44D-4FE8-8E56-4572B56D76E7}" keepAlive="1" name="Query - INTERR o REGIONALI" description="Connessione alla query 'INTERR o REGIONALI' nella cartella di lavoro." type="5" refreshedVersion="8" background="1" saveData="1">
    <dbPr connection="Provider=Microsoft.Mashup.OleDb.1;Data Source=$Workbook$;Location=INTERR o REGIONALI;Extended Properties=&quot;&quot;" command="SELECT * FROM [INTERR o REGIONALI]"/>
  </connection>
  <connection id="20" xr16:uid="{D35C68DA-DD4B-4139-A1B0-1A13E0D49B5A}" keepAlive="1" name="Query - Luglio" description="Connessione alla query 'Luglio' nella cartella di lavoro." type="5" refreshedVersion="8" background="1" saveData="1">
    <dbPr connection="Provider=Microsoft.Mashup.OleDb.1;Data Source=$Workbook$;Location=Luglio;Extended Properties=&quot;&quot;" command="SELECT * FROM [Luglio]"/>
  </connection>
  <connection id="21" xr16:uid="{6D5B9CDF-4DA8-4BD1-8B98-B852C0926E5E}" keepAlive="1" name="Query - Maggio" description="Connessione alla query 'Maggio' nella cartella di lavoro." type="5" refreshedVersion="8" background="1" saveData="1">
    <dbPr connection="Provider=Microsoft.Mashup.OleDb.1;Data Source=$Workbook$;Location=Maggio;Extended Properties=&quot;&quot;" command="SELECT * FROM [Maggio]"/>
  </connection>
  <connection id="22" xr16:uid="{650BE73E-D277-481E-AD05-05070CB00795}" keepAlive="1" name="Query - Marzo" description="Connessione alla query 'Marzo' nella cartella di lavoro." type="5" refreshedVersion="8" background="1" saveData="1">
    <dbPr connection="Provider=Microsoft.Mashup.OleDb.1;Data Source=$Workbook$;Location=Marzo;Extended Properties=&quot;&quot;" command="SELECT * FROM [Marzo]"/>
  </connection>
  <connection id="23" xr16:uid="{D04CAA9F-A6AF-433E-A76C-DC115225FE35}" keepAlive="1" name="Query - Nazionali" description="Connessione alla query 'Nazionali' nella cartella di lavoro." type="5" refreshedVersion="8" background="1" saveData="1">
    <dbPr connection="Provider=Microsoft.Mashup.OleDb.1;Data Source=$Workbook$;Location=Nazionali;Extended Properties=&quot;&quot;" command="SELECT * FROM [Nazionali]"/>
  </connection>
  <connection id="24" xr16:uid="{32B1F0F2-91BC-4ACB-BA29-6421FA27B5E5}" keepAlive="1" name="Query - Novembre" description="Connessione alla query 'Novembre' nella cartella di lavoro." type="5" refreshedVersion="8" background="1" saveData="1">
    <dbPr connection="Provider=Microsoft.Mashup.OleDb.1;Data Source=$Workbook$;Location=Novembre;Extended Properties=&quot;&quot;" command="SELECT * FROM [Novembre]"/>
  </connection>
  <connection id="25" xr16:uid="{14791BEF-DD4B-460E-86AB-2B020CA56532}" keepAlive="1" name="Query - Ottobre" description="Connessione alla query 'Ottobre' nella cartella di lavoro." type="5" refreshedVersion="8" background="1" saveData="1">
    <dbPr connection="Provider=Microsoft.Mashup.OleDb.1;Data Source=$Workbook$;Location=Ottobre;Extended Properties=&quot;&quot;" command="SELECT * FROM [Ottobre]"/>
  </connection>
  <connection id="26" xr16:uid="{1F994640-20CF-43A5-A1EF-2D0D7BBEAD55}" keepAlive="1" name="Query - Settembre" description="Connessione alla query 'Settembre' nella cartella di lavoro." type="5" refreshedVersion="8" background="1" saveData="1">
    <dbPr connection="Provider=Microsoft.Mashup.OleDb.1;Data Source=$Workbook$;Location=Settembre;Extended Properties=&quot;&quot;" command="SELECT * FROM [Settembre]"/>
  </connection>
  <connection id="27" xr16:uid="{8E28DF6F-6F30-40CA-89AF-A4CE6DCF74FC}" keepAlive="1" name="Query - TGF" description="Connessione alla query 'TGF' nella cartella di lavoro." type="5" refreshedVersion="8" background="1" saveData="1">
    <dbPr connection="Provider=Microsoft.Mashup.OleDb.1;Data Source=$Workbook$;Location=TGF;Extended Properties=&quot;&quot;" command="SELECT * FROM [TGF]"/>
  </connection>
</connections>
</file>

<file path=xl/sharedStrings.xml><?xml version="1.0" encoding="utf-8"?>
<sst xmlns="http://schemas.openxmlformats.org/spreadsheetml/2006/main" count="10933" uniqueCount="601">
  <si>
    <t>GENNAIO</t>
  </si>
  <si>
    <t>FEBBRAIO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</si>
  <si>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</si>
  <si>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</si>
  <si>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</si>
  <si>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</si>
  <si>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</si>
  <si>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</si>
  <si>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</si>
  <si>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</si>
  <si>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Circolo</t>
  </si>
  <si>
    <t>TROFEI GIOVANILI FEDERALI</t>
  </si>
  <si>
    <t>CIRCUITO SARANNO FAMOSI UNDER 14</t>
  </si>
  <si>
    <t>CAMPIONATI REGIONALI/INTERREGIONALI INDIVIDUALI E A SQUADRE, FINALI DI ZONA</t>
  </si>
  <si>
    <t>CIRCUITO TEODORO SOLDATI UNDER 18</t>
  </si>
  <si>
    <t>GARE GIOVANILI UNDER 18</t>
  </si>
  <si>
    <t>Tipologia</t>
  </si>
  <si>
    <t>Modifica</t>
  </si>
  <si>
    <t>GARA NAZIONALE 36/36</t>
  </si>
  <si>
    <t>CAMP. REG./ FINALE DI ZONA</t>
  </si>
  <si>
    <t>CAMPIONATO NAZIONALE</t>
  </si>
  <si>
    <t>TROFEO GIOVANILE FEDERALE</t>
  </si>
  <si>
    <t>GARA GIOVANILE U.18</t>
  </si>
  <si>
    <t>C. TEODORO SOLDATI U.18</t>
  </si>
  <si>
    <t>C. SARANNO FAMOSI U.14</t>
  </si>
  <si>
    <t>Zona</t>
  </si>
  <si>
    <t>MARZO</t>
  </si>
  <si>
    <t>DICEMBRE</t>
  </si>
  <si>
    <t>Colonna1</t>
  </si>
  <si>
    <t>Colonna2</t>
  </si>
  <si>
    <t>Nome Gara</t>
  </si>
  <si>
    <t>Gennaio</t>
  </si>
  <si>
    <t>Febbraio</t>
  </si>
  <si>
    <t>CAMPIONATI NAZIONALI  E COMPETIZIONI INTERNAZIONALI</t>
  </si>
  <si>
    <t>Mese</t>
  </si>
  <si>
    <t>CAMPIONATO INTERNAZIONALE</t>
  </si>
  <si>
    <t>GARLENDA NATIONAL CLASSIC</t>
  </si>
  <si>
    <t>GARLENDA</t>
  </si>
  <si>
    <t>ST. ANNA</t>
  </si>
  <si>
    <t>ARGENTARIO PGA NATIONAL THE FUTY OPEN</t>
  </si>
  <si>
    <t>ARGENTARIO</t>
  </si>
  <si>
    <t>SANREMO ULIVI</t>
  </si>
  <si>
    <t>TROFEO CHIOCCIOLA D'ORO</t>
  </si>
  <si>
    <t>CHERASCO</t>
  </si>
  <si>
    <t>CASTELFALFI</t>
  </si>
  <si>
    <t>VENEZIA</t>
  </si>
  <si>
    <t>ROYAL PARK ROVERI</t>
  </si>
  <si>
    <t>TROFEO PIERO NEGRONI</t>
  </si>
  <si>
    <t>BOGLIACO</t>
  </si>
  <si>
    <t>ASOLO</t>
  </si>
  <si>
    <t>CERVIA</t>
  </si>
  <si>
    <t>GARA NAZIONALE 54/54</t>
  </si>
  <si>
    <t>VILLA CONDULMER</t>
  </si>
  <si>
    <t>Circuito Saranno Famosi - 1° tappa</t>
  </si>
  <si>
    <t xml:space="preserve"> CALENDARIO CRONOLOGICO DELLE GARE                                                                                                                                                                                                    </t>
  </si>
  <si>
    <t>TBC</t>
  </si>
  <si>
    <t>U.S. KIDS</t>
  </si>
  <si>
    <t>ARGENTA</t>
  </si>
  <si>
    <t>MEMORIAL ENNIO TONINI</t>
  </si>
  <si>
    <t>GARA NAZIONALE 72/54</t>
  </si>
  <si>
    <t>Data inizio</t>
  </si>
  <si>
    <t>Data fine</t>
  </si>
  <si>
    <t>GARA NAZIONALE ST.ANNA</t>
  </si>
  <si>
    <t>GARA NAZIONALE SANREMO</t>
  </si>
  <si>
    <t>SAN DOMENICO EGNAZIA</t>
  </si>
  <si>
    <t/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</si>
  <si>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</si>
  <si>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</si>
  <si>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</si>
  <si>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</si>
  <si>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</si>
  <si>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</si>
  <si>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</si>
  <si>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</si>
  <si>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</si>
  <si>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test</t>
  </si>
  <si>
    <t>6 - 7</t>
  </si>
  <si>
    <t>12 - 14</t>
  </si>
  <si>
    <t>13 - 14</t>
  </si>
  <si>
    <t>18 - 20</t>
  </si>
  <si>
    <t>26 - 27</t>
  </si>
  <si>
    <t>27 - 28</t>
  </si>
  <si>
    <t>21</t>
  </si>
  <si>
    <t>CASTELGANDOLFO</t>
  </si>
  <si>
    <t>ZOATE</t>
  </si>
  <si>
    <t>FONTI</t>
  </si>
  <si>
    <t>ROMA ACQUASANTA</t>
  </si>
  <si>
    <t>TORINO</t>
  </si>
  <si>
    <t>BERGAMO ALBENZA</t>
  </si>
  <si>
    <t>VARESE</t>
  </si>
  <si>
    <t>OLGIATA</t>
  </si>
  <si>
    <t>DES ILES BORROMEES</t>
  </si>
  <si>
    <t>MODENA</t>
  </si>
  <si>
    <t>AMBROSIANO</t>
  </si>
  <si>
    <t>MILANO</t>
  </si>
  <si>
    <t>BIELLA BETULLE</t>
  </si>
  <si>
    <t>ASIAGO</t>
  </si>
  <si>
    <t>DUCATO-LA ROCCA</t>
  </si>
  <si>
    <t>MONTICELLO</t>
  </si>
  <si>
    <t>FOLGARIA</t>
  </si>
  <si>
    <t>VILLA D'ESTE</t>
  </si>
  <si>
    <t>PADOVA</t>
  </si>
  <si>
    <t>MARGARA</t>
  </si>
  <si>
    <t>FIRENZE UGOLINO</t>
  </si>
  <si>
    <t>LIGNANO</t>
  </si>
  <si>
    <t>ARZAGA</t>
  </si>
  <si>
    <t>CERVINO</t>
  </si>
  <si>
    <t>NAZIONALE</t>
  </si>
  <si>
    <t>CASTELCONTURBIA</t>
  </si>
  <si>
    <t>Colonna3</t>
  </si>
  <si>
    <t>Giorni</t>
  </si>
  <si>
    <t>MASCHERA PER INSERIMENTO GARE NEL CALENDARIO</t>
  </si>
  <si>
    <t>Data piena inizio</t>
  </si>
  <si>
    <t>Data piena fine</t>
  </si>
  <si>
    <t>Giorno inizio</t>
  </si>
  <si>
    <t>Giorno fine</t>
  </si>
  <si>
    <t>Colonna22</t>
  </si>
  <si>
    <t>Giorno</t>
  </si>
  <si>
    <t>BAGNAIA</t>
  </si>
  <si>
    <t>BOGOGNO</t>
  </si>
  <si>
    <t>TERRE DEI CONSOLI</t>
  </si>
  <si>
    <t>LECCO</t>
  </si>
  <si>
    <t>CASTELLO TOLCINASCO</t>
  </si>
  <si>
    <t>T.B.A.</t>
  </si>
  <si>
    <t>FRANCIACORTA</t>
  </si>
  <si>
    <t>MONASTERI</t>
  </si>
  <si>
    <t>BELLOSGUARDO</t>
  </si>
  <si>
    <t>MONTELUPO</t>
  </si>
  <si>
    <t>MONTECATINI TERME</t>
  </si>
  <si>
    <t>CASENTINO</t>
  </si>
  <si>
    <t>VALDICHIANA</t>
  </si>
  <si>
    <t>PAVONIERE</t>
  </si>
  <si>
    <t>TIRRENIA</t>
  </si>
  <si>
    <t>POGGIO MEDICI</t>
  </si>
  <si>
    <t>LIVORNO</t>
  </si>
  <si>
    <t>TOSCANA</t>
  </si>
  <si>
    <t>PUNTA ALA</t>
  </si>
  <si>
    <t>IS MOLAS</t>
  </si>
  <si>
    <t>CAGLIARI</t>
  </si>
  <si>
    <t>IS ARENAS</t>
  </si>
  <si>
    <t>PEVERO</t>
  </si>
  <si>
    <t>RIVIERA</t>
  </si>
  <si>
    <t>SALSOMAGGIORE TERME</t>
  </si>
  <si>
    <t>CUS FERRARA</t>
  </si>
  <si>
    <t>RIMINI VERUCCHIO</t>
  </si>
  <si>
    <t>MONTEVEGLIO</t>
  </si>
  <si>
    <t>CASTELL'ARQUATO</t>
  </si>
  <si>
    <t>RIVIERA GOLF</t>
  </si>
  <si>
    <t>CENTO</t>
  </si>
  <si>
    <t>T.B.A</t>
  </si>
  <si>
    <t>PARCO MEDICI</t>
  </si>
  <si>
    <t>ALBISOLA</t>
  </si>
  <si>
    <t>VERBANIA</t>
  </si>
  <si>
    <t>ARENZANO PINETA</t>
  </si>
  <si>
    <t>MARGHERITA</t>
  </si>
  <si>
    <t>SALUZZO</t>
  </si>
  <si>
    <t>CITTA' D'ASTI</t>
  </si>
  <si>
    <t>PRIMULE</t>
  </si>
  <si>
    <t>GIRASOLI</t>
  </si>
  <si>
    <t>BOVES</t>
  </si>
  <si>
    <t>FRONDE</t>
  </si>
  <si>
    <t>RAPALLO</t>
  </si>
  <si>
    <t>COURMAYEUR</t>
  </si>
  <si>
    <t>CAVAGLIA'</t>
  </si>
  <si>
    <t>GRESSONEY</t>
  </si>
  <si>
    <t>SESTRIERES</t>
  </si>
  <si>
    <t>COLLINE GAVI</t>
  </si>
  <si>
    <t>METAPONTO</t>
  </si>
  <si>
    <t>SALERNO</t>
  </si>
  <si>
    <t>TAURIANA</t>
  </si>
  <si>
    <t>BARIALTO GOLF</t>
  </si>
  <si>
    <t>SAN MICHELE</t>
  </si>
  <si>
    <t>SICILIA'S PICCIOLO</t>
  </si>
  <si>
    <t>MIGLIANICO</t>
  </si>
  <si>
    <t>PALERMO</t>
  </si>
  <si>
    <t>TERRE CONSOLI</t>
  </si>
  <si>
    <t>PERUGIA</t>
  </si>
  <si>
    <t>MARE ROMA</t>
  </si>
  <si>
    <t>ARCHI CLAUDIO</t>
  </si>
  <si>
    <t>FIORANELLO</t>
  </si>
  <si>
    <t>FIUGGI 1928</t>
  </si>
  <si>
    <t>MARINA VELKA</t>
  </si>
  <si>
    <t>PARCO  ROMA</t>
  </si>
  <si>
    <t>LAMBORGHINI</t>
  </si>
  <si>
    <t>PARCO ROMA</t>
  </si>
  <si>
    <t>FRASSANELLE</t>
  </si>
  <si>
    <t>VERONA</t>
  </si>
  <si>
    <t>COLLI BERICI</t>
  </si>
  <si>
    <t>CA' AMATA</t>
  </si>
  <si>
    <t>APPIANO CAREZZA</t>
  </si>
  <si>
    <t>JESOLO</t>
  </si>
  <si>
    <t xml:space="preserve"> VIGNE</t>
  </si>
  <si>
    <t>VICENZA</t>
  </si>
  <si>
    <t>RONCEGNO</t>
  </si>
  <si>
    <t>UDINE</t>
  </si>
  <si>
    <t>MONTECCHIA</t>
  </si>
  <si>
    <t>VIGNE</t>
  </si>
  <si>
    <t>RENDENA</t>
  </si>
  <si>
    <t>LANA</t>
  </si>
  <si>
    <t>CORTINA</t>
  </si>
  <si>
    <t>TRIESTE</t>
  </si>
  <si>
    <t>PUSTERTAL</t>
  </si>
  <si>
    <t>DOLOMITI</t>
  </si>
  <si>
    <t>GRADO</t>
  </si>
  <si>
    <t>MADONNA CAMPIGLIO</t>
  </si>
  <si>
    <t>PORDENONE</t>
  </si>
  <si>
    <t>DICEMBRE 2022</t>
  </si>
  <si>
    <t>Dicembre 2022</t>
  </si>
  <si>
    <t>GARA A REGOLAMENTO SPECIALE</t>
  </si>
  <si>
    <t>INTERNAZIONALE D'ITALIA FEMMINILE</t>
  </si>
  <si>
    <t>INTERNAZIONALE D'ITALIA MASCHILE</t>
  </si>
  <si>
    <t>ROYAL PARK-ROVERI</t>
  </si>
  <si>
    <t>INTERNAZIONALE D'ITALIA MASCHILE UNDER 16 - Trofeo Teodoro Soldati</t>
  </si>
  <si>
    <t>INTERNAZIONALE D'ITALIA FEMMINILE UNDER 18</t>
  </si>
  <si>
    <t>26 - 29</t>
  </si>
  <si>
    <t>mer</t>
  </si>
  <si>
    <t>sab</t>
  </si>
  <si>
    <t>mer - sab</t>
  </si>
  <si>
    <t>3 - 6</t>
  </si>
  <si>
    <t>gio</t>
  </si>
  <si>
    <t>dom</t>
  </si>
  <si>
    <t>gio - dom</t>
  </si>
  <si>
    <t>29 - 31</t>
  </si>
  <si>
    <t>mar</t>
  </si>
  <si>
    <t>mar - gio</t>
  </si>
  <si>
    <t>NAZIONALE MASCHILE - Trofeo Giuseppe Silva</t>
  </si>
  <si>
    <t>NAZIONALE FEMMINILE - Trofeo Giuseppe Silva</t>
  </si>
  <si>
    <t>NAZIONALE MASCHILE MID-AMATEUR - Trofeo Mario Camicia</t>
  </si>
  <si>
    <t>NAZIONALE FEMMINILE MID-AMATEUR - Trofeo Maria Pia Gennaro</t>
  </si>
  <si>
    <t>NAZIONALE MASCHILE MEDAL - Trofeo Franco Bevione</t>
  </si>
  <si>
    <t>NAZIONALE RAGAZZE MEDAL - Trofeo Silvio Marazza</t>
  </si>
  <si>
    <t>NAZIONALE FEMMINILE SENIORES</t>
  </si>
  <si>
    <t>NAZIONALE MASCHILE SENIORES - Trofeo Piergiorgio Vigliani</t>
  </si>
  <si>
    <t>15 - 19</t>
  </si>
  <si>
    <t>mer - dom</t>
  </si>
  <si>
    <t>28 - 30</t>
  </si>
  <si>
    <t>ven</t>
  </si>
  <si>
    <t>ven - dom</t>
  </si>
  <si>
    <t>11 - 14</t>
  </si>
  <si>
    <t>13 - 15</t>
  </si>
  <si>
    <t>lun</t>
  </si>
  <si>
    <t>sab - lun</t>
  </si>
  <si>
    <t>gio - sab</t>
  </si>
  <si>
    <t>NAZIONALE CADETTE</t>
  </si>
  <si>
    <t>NAZIONALE FEMMINILE MEDAL - Trofeo Isa Goldschmid</t>
  </si>
  <si>
    <t>NAZIONALE RAGAZZI MEDAL - Trofeo Silvio Marazza</t>
  </si>
  <si>
    <t>NAZIONALE CADETTI - Trofeo Giovanni Alberto Agnelli</t>
  </si>
  <si>
    <t>7 - 10</t>
  </si>
  <si>
    <t>10 - 12</t>
  </si>
  <si>
    <t>NAZIONALE MASCHILE BABY</t>
  </si>
  <si>
    <t>NAZIONALE FEMMINILE BABY</t>
  </si>
  <si>
    <t>NAZIONALE PULCINI</t>
  </si>
  <si>
    <t>NAZIONALE PULCINE</t>
  </si>
  <si>
    <t>NAZIONALE MASCHILE A SQUADRE</t>
  </si>
  <si>
    <t>NAZIONALE FEMMINILE A SQUADRE</t>
  </si>
  <si>
    <t>NAZIONALE UNDER 14 A SQUADRE - Trofeo Giuseppe Sabini</t>
  </si>
  <si>
    <t>NAZIONALE RAGAZZI A SQUADRE - Trofeo Emilio Pallavicino</t>
  </si>
  <si>
    <t>NAZIONALE RAGAZZE A SQUADRE - Trofeo Emilio Pallavicino</t>
  </si>
  <si>
    <t>1 - 2</t>
  </si>
  <si>
    <t>sab - dom</t>
  </si>
  <si>
    <t>11 - 13</t>
  </si>
  <si>
    <t>14 - 15</t>
  </si>
  <si>
    <t>ven - sab</t>
  </si>
  <si>
    <t>18 - 22</t>
  </si>
  <si>
    <t>mar - sab</t>
  </si>
  <si>
    <t>23 - 25</t>
  </si>
  <si>
    <t>mer - ven</t>
  </si>
  <si>
    <t>NAZIONALE RAGAZZI - Trofeo Andrea Brotto</t>
  </si>
  <si>
    <t>NAZIONALE RAGAZZE - Trofeo Roberta Bertotto</t>
  </si>
  <si>
    <t>QUALIFICA MASCHILE A SQUADRE</t>
  </si>
  <si>
    <t>QUALIFICA FEMMINILE A SQUADRE</t>
  </si>
  <si>
    <t>SELEZIONE MASCHILE A SQUADRE</t>
  </si>
  <si>
    <t>QUALIFICA RAGAZZI A SQUADRE</t>
  </si>
  <si>
    <t>CROARA</t>
  </si>
  <si>
    <t>22 - 24</t>
  </si>
  <si>
    <t>23 - 24</t>
  </si>
  <si>
    <t>dom - lun</t>
  </si>
  <si>
    <t>6 - 10</t>
  </si>
  <si>
    <t>COPPA D'ORO MARIO CAMICIA</t>
  </si>
  <si>
    <t>LXX LEONE DI SAN MARCO</t>
  </si>
  <si>
    <t>GRAN PREMIO VECCHIO MONASTERO</t>
  </si>
  <si>
    <t>TROFEO CAFFE' VERGNANO 1882</t>
  </si>
  <si>
    <t>LXXVI TARGA D'ORO VILLA D'ESTE</t>
  </si>
  <si>
    <t>MATTONE D'ORO</t>
  </si>
  <si>
    <t>XXVII GRAN PREMIO CITTA' DI CERVIA</t>
  </si>
  <si>
    <t>TROFEO GLAUCO LOLLI GHETTI</t>
  </si>
  <si>
    <t>23 - 26</t>
  </si>
  <si>
    <t>25 - 26</t>
  </si>
  <si>
    <t>4 - 6</t>
  </si>
  <si>
    <t>7 - 9</t>
  </si>
  <si>
    <t>21 - 23</t>
  </si>
  <si>
    <t>27 - 29</t>
  </si>
  <si>
    <t>15 - 17</t>
  </si>
  <si>
    <t>12 - 15</t>
  </si>
  <si>
    <t>XXVI TROFEO MEMORIAL CARLO DELLA VIDA</t>
  </si>
  <si>
    <t>TROFEO GIANLUCA</t>
  </si>
  <si>
    <t>XXXVIII TROFEO LEONCINO D'ORO</t>
  </si>
  <si>
    <t>TROFEO MEMORIAL ATTILIO BALDASSO CALVI</t>
  </si>
  <si>
    <t>TROFEO MEMORIAL PIETRINO MANCA</t>
  </si>
  <si>
    <t>PGAI JUNIOR TROPHY</t>
  </si>
  <si>
    <t>BOLOGNA</t>
  </si>
  <si>
    <t>XXV TROFEO BOYS CHALLENGE LUCIO VISONA'</t>
  </si>
  <si>
    <t>TROFEO ROCCA DI ASOLO</t>
  </si>
  <si>
    <t>VENICE OPEN</t>
  </si>
  <si>
    <t>ROME CLASSIC</t>
  </si>
  <si>
    <t>11 - 12</t>
  </si>
  <si>
    <t>7 - 8</t>
  </si>
  <si>
    <t>29 - 30</t>
  </si>
  <si>
    <t>20 - 21</t>
  </si>
  <si>
    <t>21 - 22</t>
  </si>
  <si>
    <t>mer - gio</t>
  </si>
  <si>
    <t>4 - 5</t>
  </si>
  <si>
    <t>mar - mer</t>
  </si>
  <si>
    <t>5 - 6</t>
  </si>
  <si>
    <t>22 - 23</t>
  </si>
  <si>
    <t>2 - 3</t>
  </si>
  <si>
    <t>17 - 19</t>
  </si>
  <si>
    <t>Il Circolo si impegnerà a rispettare tutte le Condizioni generali e specifiche riportate nella Normativa Tecnica 2023, incluso il rimborso spese al Comitato di gara designato dalla Sezione Zonale Regole (viaggio, vitto e qualora necessario  pernottamento).</t>
  </si>
  <si>
    <t xml:space="preserve"> CALENDARIO CRONOLOGICO ATTIVITA' DILETTANTISTICA        2023                                                                                                                                                                                          </t>
  </si>
  <si>
    <t>2 lug.</t>
  </si>
  <si>
    <t>29 - 2 lug.</t>
  </si>
  <si>
    <t>EUROPEAN UNIVERSITIES GOLF CHAMPIONSHIP</t>
  </si>
  <si>
    <t>6 - 9</t>
  </si>
  <si>
    <t>TROFEO ROVERE D'ORO  MEMORIAL RENATO PIRAGINO</t>
  </si>
  <si>
    <t>GARA NAZIONALE</t>
  </si>
  <si>
    <t xml:space="preserve">GARA NAZIONALE </t>
  </si>
  <si>
    <t>ST.ANNA</t>
  </si>
  <si>
    <t>CIRCUITO TEODORO SOLDATI U 18</t>
  </si>
  <si>
    <t>CIRCUITO SARANNO FAMOSI U 14</t>
  </si>
  <si>
    <t>GARA GIOVANILE</t>
  </si>
  <si>
    <t>MULINO CERRIONE</t>
  </si>
  <si>
    <t>TORRE RONCHI</t>
  </si>
  <si>
    <t>AOSTA BRISSOGNE</t>
  </si>
  <si>
    <t>II MEMORIAL MARY PETROLINI JUNIORES</t>
  </si>
  <si>
    <t>LXII CAMOSCIO D'ORO TROFEO MARONE CINZANO</t>
  </si>
  <si>
    <t>SESTRIERE</t>
  </si>
  <si>
    <t>TROFEO NAZIONALE DEL GAVI</t>
  </si>
  <si>
    <t>FINALE ATTIVITA' GIOVANILE - ZONA 1</t>
  </si>
  <si>
    <t>VILLA CAROLINA</t>
  </si>
  <si>
    <t>18 - 19</t>
  </si>
  <si>
    <t>4</t>
  </si>
  <si>
    <t>11</t>
  </si>
  <si>
    <t>12</t>
  </si>
  <si>
    <t>24 - 26</t>
  </si>
  <si>
    <t>25</t>
  </si>
  <si>
    <t>2</t>
  </si>
  <si>
    <t>15</t>
  </si>
  <si>
    <t>16</t>
  </si>
  <si>
    <t>22</t>
  </si>
  <si>
    <t>23</t>
  </si>
  <si>
    <t>29</t>
  </si>
  <si>
    <t>20</t>
  </si>
  <si>
    <t>27</t>
  </si>
  <si>
    <t>28</t>
  </si>
  <si>
    <t>2 - 4</t>
  </si>
  <si>
    <t>3</t>
  </si>
  <si>
    <t>10 - 11</t>
  </si>
  <si>
    <t>18</t>
  </si>
  <si>
    <t>24</t>
  </si>
  <si>
    <t>26</t>
  </si>
  <si>
    <t>5</t>
  </si>
  <si>
    <t>7</t>
  </si>
  <si>
    <t>9</t>
  </si>
  <si>
    <t>17</t>
  </si>
  <si>
    <t>PIEMONTE - LIGURIA - VALLE D'AOSTA  INDIVIDUALE E A SQUADRE</t>
  </si>
  <si>
    <t>XVI TROFEO CASTELCONTURBIA</t>
  </si>
  <si>
    <t>1</t>
  </si>
  <si>
    <t>RIVA TOSCANA</t>
  </si>
  <si>
    <t>FIRENZE GOLF CHALLENGE</t>
  </si>
  <si>
    <t>TOSCANO A SQUADRE</t>
  </si>
  <si>
    <t>XI TROFEO LEONARDO DA VINCI BY PELLEMODA</t>
  </si>
  <si>
    <t>BOELLOSGUARDO</t>
  </si>
  <si>
    <t>LI COPPA CITTA' DI PISA</t>
  </si>
  <si>
    <t xml:space="preserve">FIRENZE UGOLINO </t>
  </si>
  <si>
    <t>XV MEMORIAL F. REOLON</t>
  </si>
  <si>
    <t>LUPO D'ORO</t>
  </si>
  <si>
    <t>XV FIORINO D'ORO</t>
  </si>
  <si>
    <t>MINIERE</t>
  </si>
  <si>
    <t>XIV MEMORIAL PROF. LUCA LAZZERONI</t>
  </si>
  <si>
    <t>VI GRAN PREMIO DELLA MAREMMA</t>
  </si>
  <si>
    <t>TOSCANA INDIVIDUALE - MEMORIAL S. ESENTE</t>
  </si>
  <si>
    <t>CIRCUITO SARANNO FAMOSI U 14 - FINALE ZONA 5</t>
  </si>
  <si>
    <t>ARGENTARIO OPEN CLASSIC</t>
  </si>
  <si>
    <t>CIRCUITO TEODORO SOLDATI U 18 - FINALE ZONA 5</t>
  </si>
  <si>
    <t>19</t>
  </si>
  <si>
    <t>14</t>
  </si>
  <si>
    <t>13</t>
  </si>
  <si>
    <t>24 - 25</t>
  </si>
  <si>
    <t>6</t>
  </si>
  <si>
    <t>8 - 9</t>
  </si>
  <si>
    <t>30</t>
  </si>
  <si>
    <t>PITTARELLO &amp; PLAY GOLF 54</t>
  </si>
  <si>
    <t>ALBARELLA</t>
  </si>
  <si>
    <t>CANCELLETTO D'ORO</t>
  </si>
  <si>
    <t>CITTA' DI VERONA - SPECIALE 54</t>
  </si>
  <si>
    <t>VIII TROFEO CITTA' DI CASTELFRANCO VENETO</t>
  </si>
  <si>
    <t>CA AMATA</t>
  </si>
  <si>
    <t>MONTEBELLUNA</t>
  </si>
  <si>
    <t>TROFEO CITTA' DI JESOLO</t>
  </si>
  <si>
    <t>CITTA' DI TREVISO</t>
  </si>
  <si>
    <t>GARA GIOVANILE PORTA DI DIANA</t>
  </si>
  <si>
    <t>CANSIGLIO</t>
  </si>
  <si>
    <t>TROFEO DELLA MONTECCHIA BY TECMA</t>
  </si>
  <si>
    <t>GARA NAZIONALE DEL GOLF CANSIGLIO</t>
  </si>
  <si>
    <t>GARA NAZIONALE DI ASOLO</t>
  </si>
  <si>
    <t>CHALLENGE VISONA'</t>
  </si>
  <si>
    <t>10</t>
  </si>
  <si>
    <t>19 - 20</t>
  </si>
  <si>
    <t>TROFEO TURCHESE</t>
  </si>
  <si>
    <t>TROFEO PINO DE SIMONE</t>
  </si>
  <si>
    <t>QUERCIA D'ORO</t>
  </si>
  <si>
    <t>FIORANELLOD'ORO</t>
  </si>
  <si>
    <t>CIRCUITO SARANNO FAMOSI U 14 - BEBBO CUP</t>
  </si>
  <si>
    <t>MAREDIROMA</t>
  </si>
  <si>
    <t>COPPA DEL CASTELLO</t>
  </si>
  <si>
    <t>COPPA D'ORO CITTA' DI CASTELGANDOLFO</t>
  </si>
  <si>
    <t>CONCA D'ORO</t>
  </si>
  <si>
    <t>COPPA DEL GRIFO</t>
  </si>
  <si>
    <t>LAZIO - UMBRIA A SQUADRE</t>
  </si>
  <si>
    <t>CIRCUITO TEODORO SOLDATI U 18 - JUNIOR TROPHY</t>
  </si>
  <si>
    <t>LAZIO - UMBRIA INDIVIDUALE</t>
  </si>
  <si>
    <t>CIRCUITO SARANNO FAMOSI U 14 - FINALE ZONA 6</t>
  </si>
  <si>
    <t>CIRCUITO SARANNO FAMOSI U 14 - FINALE ZONA 1</t>
  </si>
  <si>
    <t xml:space="preserve">CIRCUITO TEODORO SOLDATI U 18 </t>
  </si>
  <si>
    <t>CIRCUITO TEODORO SOLDATI U 18 - FINALE ZONA 6- Memorial A. Abis</t>
  </si>
  <si>
    <t>FINALE ATT. GIOVANILE ZONA 6 - MATCH PLAY</t>
  </si>
  <si>
    <t>TROFEO CASTELGANDOLFO</t>
  </si>
  <si>
    <t>9 - 11</t>
  </si>
  <si>
    <t>15 - 16</t>
  </si>
  <si>
    <t>19 - 21</t>
  </si>
  <si>
    <t>26 - 28</t>
  </si>
  <si>
    <t>16 - 17</t>
  </si>
  <si>
    <t>8</t>
  </si>
  <si>
    <t>TROFEO DAVID IL VALORE DI UN SORRISO</t>
  </si>
  <si>
    <t>XI ARETUSA CUP</t>
  </si>
  <si>
    <t>MIRA HOTEL GOLF CHALLENGE</t>
  </si>
  <si>
    <t>CIRCUITO TEODORO SOLDATI U 18 - CIRCUITO CALABRIA-SICILIA</t>
  </si>
  <si>
    <t>CIRCUITO SARANNO FAMOSI U 14 - CIRCUITO CALABRIA-SICILIA</t>
  </si>
  <si>
    <t>CIRCUITO TEODORO SOLDATI U 18- ABRUZZO,BASILICATA,CAMPANIA,MOLISE,PUGLIA</t>
  </si>
  <si>
    <t>CIRCUITO SARANNO FAMOSI U 14- ABRUZZO,BASILICATA,CAMPANIA,MOLISE,PUGLIA</t>
  </si>
  <si>
    <t>MIRABELLA</t>
  </si>
  <si>
    <t>GARA NAZIONALE CANTINE SAN MARZANO</t>
  </si>
  <si>
    <t>FLOT CHALLENGE</t>
  </si>
  <si>
    <t>VERDURA</t>
  </si>
  <si>
    <t>SQUISICILY GOLF TROPHY</t>
  </si>
  <si>
    <t>NAPOLI</t>
  </si>
  <si>
    <t>MEMORIAL SENATORE DE GENNARO</t>
  </si>
  <si>
    <t>TROFEO CITTA' DI ACAYA</t>
  </si>
  <si>
    <t>ACAYA</t>
  </si>
  <si>
    <t>gio - ven</t>
  </si>
  <si>
    <t>DOMINA BY GOLF TELEVISION</t>
  </si>
  <si>
    <t>GARA NAZIONALE VERDURA</t>
  </si>
  <si>
    <t>MEMORIAL ARECHI</t>
  </si>
  <si>
    <t>1 mag.</t>
  </si>
  <si>
    <t>30 - 1 mag.</t>
  </si>
  <si>
    <t>1 nov.</t>
  </si>
  <si>
    <t>2 apr.</t>
  </si>
  <si>
    <t>31 - 2 apr.</t>
  </si>
  <si>
    <t>31 - 1 nov.</t>
  </si>
  <si>
    <t>31</t>
  </si>
  <si>
    <t>TROFEO DEL DELTA</t>
  </si>
  <si>
    <t>TROFEO CITTA' DI SAN GIOVANNI IN MARIGNANO</t>
  </si>
  <si>
    <t>GARA GIOVANILE BY DOLDEA</t>
  </si>
  <si>
    <t>DUCATO D'ORO</t>
  </si>
  <si>
    <t>DUCATO LA ROCCA</t>
  </si>
  <si>
    <t>TROFEO MARECCHIA</t>
  </si>
  <si>
    <t>GARA NAZIONALE BY IDEASFERA</t>
  </si>
  <si>
    <t>GARA GIOVANILE BY ILGER.COM</t>
  </si>
  <si>
    <t>FAENZA CICOGNE</t>
  </si>
  <si>
    <t>TROFEO CITTA' DI PIACENZA</t>
  </si>
  <si>
    <t>8 - 10</t>
  </si>
  <si>
    <t>CONCA D'ORO 2023</t>
  </si>
  <si>
    <t>INTERREGIONALE UNDER 16 MATCH PLAY</t>
  </si>
  <si>
    <t>6 - 8</t>
  </si>
  <si>
    <t>GARA NAZIONALE A REGOLAMENTO SPECIALE</t>
  </si>
  <si>
    <t>28 - 29</t>
  </si>
  <si>
    <t>3 - 5</t>
  </si>
  <si>
    <t>VENETO INDIVIDUALE</t>
  </si>
  <si>
    <t>COSMOPOLITAN</t>
  </si>
  <si>
    <t>I TROFEO NUOVA SOLMINE</t>
  </si>
  <si>
    <t xml:space="preserve">TROFEO FONDAZIONE MONTELATICI </t>
  </si>
  <si>
    <t>TROFEO GINO PELIZZARI</t>
  </si>
  <si>
    <t>GRAN PREMIO DI MONTICELLO ARGENTERIE GUANZIROLI</t>
  </si>
  <si>
    <t>V MEMORIAL CHICCO COLOMBO</t>
  </si>
  <si>
    <t>CAMPODOGLIO</t>
  </si>
  <si>
    <t>TROFEO AMBROSIANO</t>
  </si>
  <si>
    <t>GLOBALE VALTELLINA</t>
  </si>
  <si>
    <t>MENAGGIO</t>
  </si>
  <si>
    <t>ROSSERA</t>
  </si>
  <si>
    <t>MEMORIAL LILLO ANGELINI</t>
  </si>
  <si>
    <t>LAGHI</t>
  </si>
  <si>
    <t>LANZO</t>
  </si>
  <si>
    <t>SAN VITO</t>
  </si>
  <si>
    <t>TROFEO MICHELE</t>
  </si>
  <si>
    <t>SALICE TERME</t>
  </si>
  <si>
    <t>MEMORIAL G. BORDONI</t>
  </si>
  <si>
    <t>ROVEDINE</t>
  </si>
  <si>
    <t>GRAN PREMIO CASTELLO DI TOLCINASCO</t>
  </si>
  <si>
    <t>TORRAZZO</t>
  </si>
  <si>
    <t>TROFEO COMUNE DI BUBBIANO</t>
  </si>
  <si>
    <t>TROFEO ARZAGA</t>
  </si>
  <si>
    <t>LOMBARDIA A SQUADRE</t>
  </si>
  <si>
    <t>PINETINA</t>
  </si>
  <si>
    <t>COPPA CITTA' DI VIGEVANO</t>
  </si>
  <si>
    <t>VIGEVANO</t>
  </si>
  <si>
    <t>TROFEO AMALGA</t>
  </si>
  <si>
    <t>LX COPPA VECCHIO GRANDOLA</t>
  </si>
  <si>
    <t>LOMBARDIA INDIVIDUALE</t>
  </si>
  <si>
    <t>CIRCUITO TEODORO SOLDATI U 18 - FINALE MEDAL ZONA 2</t>
  </si>
  <si>
    <t>METAPONTO NATIONAL CLASSIC</t>
  </si>
  <si>
    <t>3 - 4</t>
  </si>
  <si>
    <t>GARA DEL GOLF MIGLIANICO</t>
  </si>
  <si>
    <t>BARIALTO CLASSIC</t>
  </si>
  <si>
    <t>INTERREGIONALE ABRUZZO,BASILICATA,CAMPANIA,MOLISE,PUGLIA</t>
  </si>
  <si>
    <t>INTERREGIONALE SICILIA, CALABRIA</t>
  </si>
  <si>
    <t>CIRCUITO SARANNO FAMOSI U 14 - FINALE ZONA 7</t>
  </si>
  <si>
    <t>CIRCUITO TEODORO SOLDATI U 18 - FINALE ZONA 7</t>
  </si>
  <si>
    <t>DUBAI GOLF CHALLENGE</t>
  </si>
  <si>
    <t>INSIEME AD ANDREA BASCIU - A 18</t>
  </si>
  <si>
    <t>IN CROCERA CON IL SORRISO</t>
  </si>
  <si>
    <t>COPPA DI SCOZIA</t>
  </si>
  <si>
    <t>IS ARENAS JUNIOR CUP</t>
  </si>
  <si>
    <t>ELLIOT</t>
  </si>
  <si>
    <t>ALBENZA YOUNG CUP 15-18</t>
  </si>
  <si>
    <t>CARIMATE</t>
  </si>
  <si>
    <t>VILLA PARADISO</t>
  </si>
  <si>
    <t>TROFEO ANGELO CORVINI</t>
  </si>
  <si>
    <t>FINALE ATT. GIOVANILE ZONA 3 - MATCH PLAY</t>
  </si>
  <si>
    <t>FINALE ATT. GIOVANILE ZONA 2 - MATCH PLAY</t>
  </si>
  <si>
    <t>FINALE ATT. GIOVANILE ZONA 5 E 7 - MATCH PLAY</t>
  </si>
  <si>
    <t>MATILDE GOLF</t>
  </si>
  <si>
    <t>REGGIO EMILIA</t>
  </si>
  <si>
    <t>EMILIA ROMAGNA E MARCHE A SQUADRE</t>
  </si>
  <si>
    <t>SARDEGNA INDIVIDUALE</t>
  </si>
  <si>
    <t>lun - mar</t>
  </si>
  <si>
    <t>GARA NAZIONALE MIGLIANICO</t>
  </si>
  <si>
    <t>CIRCUITO SARANNO FAMOSI U 14 - ABRUZZO,BASILICATA,CAMPANIA,MOLISE,PUGLIA</t>
  </si>
  <si>
    <t>COLLI BERGAMO</t>
  </si>
  <si>
    <t>CIRCUITO SARANNO FAMOSI U 14 BY ING GREEN ENERGY</t>
  </si>
  <si>
    <t>CIRCUITO SARANNO FAMOSI U 14 - FINALE ZONA 2</t>
  </si>
  <si>
    <t>GARDAGOLF</t>
  </si>
  <si>
    <t>GOLF &amp; COUNTRY SUDTIROL CUP</t>
  </si>
  <si>
    <t>YOUTH TROPHY GUTSHOF BRANDIS</t>
  </si>
  <si>
    <t>CASSA RURALE ALTOGARDA</t>
  </si>
  <si>
    <t>MEMORIAL LIVIO COVI</t>
  </si>
  <si>
    <t>CAREZZA</t>
  </si>
  <si>
    <t xml:space="preserve">APPIANO </t>
  </si>
  <si>
    <t>TROFEO LA CASSA RURALE</t>
  </si>
  <si>
    <t>KRONPLATZ YOUTH CUP</t>
  </si>
  <si>
    <t>CASTELLO SPESSA</t>
  </si>
  <si>
    <t>TROFEO TRUDI</t>
  </si>
  <si>
    <t>XXI TROFEO CITTA' DI LIGNANO SABBIADORO</t>
  </si>
  <si>
    <t>IL CASTELLO D'ORO</t>
  </si>
  <si>
    <t>CIRCUITO SARANNO FAMOSI U 14 - FINALE ZONA 3</t>
  </si>
  <si>
    <t>THE III ISERVICE OPEN CHAMPIONSHIP-TROFEO CITTA' DI MODENA</t>
  </si>
  <si>
    <t>LXIX TROFEO DEL TIGULLIO</t>
  </si>
  <si>
    <t>TROFEO NAZIONALE TERME DI CASTEL SAN PIETRO</t>
  </si>
  <si>
    <t>TROFEO NAZIONALE GOLF CLUB LE FONTI</t>
  </si>
  <si>
    <t>TROFEO GIOVANILE FEDERALE BANCA DI BOLOGNA</t>
  </si>
  <si>
    <t>TROFEO NAZIONALE CITTA' DI CASTEL SAN PIETRO TERME</t>
  </si>
  <si>
    <t>LXVIII COPPA D'ORO CITTA' DI ROMA - IBL BANCA</t>
  </si>
  <si>
    <t>FINALE NAZIONALE - CIRCUITO SARANNO FAMOSI U 14</t>
  </si>
  <si>
    <t>FINALE NAZIONALE - CIRCUITO TEODORO SOLDATI U 18</t>
  </si>
  <si>
    <t>ROTARY GOLF CUP SICILIA</t>
  </si>
  <si>
    <t>KASCITEDDA GOLF CUP</t>
  </si>
  <si>
    <t>GARA GIOVANILE I CUSTODI DELLE VIGNE DELL'ETNA</t>
  </si>
  <si>
    <t>CIRCUITO TEODORO SOLDATI - LA SPLENDOR SAN MARINO</t>
  </si>
  <si>
    <t>Dicembre - Nuova Stagione 2024</t>
  </si>
  <si>
    <t>SICILY WINTER TOUR - 2° Tappa</t>
  </si>
  <si>
    <t>Monasteri</t>
  </si>
  <si>
    <t>SICILY WINTER TOUR - 1° Tappa</t>
  </si>
  <si>
    <t>DICEMBRE - Nuova Stagione 2024</t>
  </si>
  <si>
    <t>I TROFEO MEMORIAL VINCENZO DE BENEDICTIS</t>
  </si>
  <si>
    <t>GLOBALE JESOLO</t>
  </si>
  <si>
    <t>CA' NAVE</t>
  </si>
  <si>
    <t>MEMORIAL ANDREA ARRICA - COPPA DEL PRESIDENTE</t>
  </si>
  <si>
    <t>CIRCUITO SARANNO FAMOSI U14 - ABRUZZO,BASILICATA,CAMPANIA,MOLISE,PUGLIA</t>
  </si>
  <si>
    <t>GARA RINVIATA - EMILIA ROMAGNA- MARCHE INDIVIDUALE</t>
  </si>
  <si>
    <t>TROFEO PANATHLON CLUB MODENA</t>
  </si>
  <si>
    <t>VII MEMORIAL MARIA RICORDINA E VITTORIO VACCARO-UNIONE VETERANI DELLO SPORT</t>
  </si>
  <si>
    <t>NON DISPUTATA</t>
  </si>
  <si>
    <t>III TROFEO STELLA D'ORO - MEMORIAL ANDREA BASCIU</t>
  </si>
  <si>
    <t>CIRCUITO SARANNO FAMOSI U 14 - FINALE ZONA 4</t>
  </si>
  <si>
    <t>CIRCUITO TEODORO SOLDATI U 18 - FINALE ZONA 4</t>
  </si>
  <si>
    <t>GARA RINVIATA</t>
  </si>
  <si>
    <t>CIRCUITO STEODORO SOLDATI U 18- ABRUZZO,BASILICATA,CAMPANIA,MOLISE,PUGLIA</t>
  </si>
  <si>
    <t>MARE DI ROMA</t>
  </si>
  <si>
    <t>GARA FEMMINILE ANNULLATA</t>
  </si>
  <si>
    <t>30 - 2 lug.</t>
  </si>
  <si>
    <t>GARA ANNULLATA</t>
  </si>
  <si>
    <t>TROFEO CITTA' DI CARMAGNOLA</t>
  </si>
  <si>
    <t>CONERO</t>
  </si>
  <si>
    <t>TORRENOVA</t>
  </si>
  <si>
    <t>VI TORNEO DEL PROFESSORE</t>
  </si>
  <si>
    <t>GARA NAZIONALE CAFFE' VERGNANO AL COLLE</t>
  </si>
  <si>
    <t>RINVIATA AL 17 GIUGNO</t>
  </si>
  <si>
    <t>NUOVA</t>
  </si>
  <si>
    <t>LVIII GRAN PREMIO PADOVA by SWEDEN &amp; MARTINA S.P.A.</t>
  </si>
  <si>
    <t>GARA GIOVANILE "GOLF IMPRESA"</t>
  </si>
  <si>
    <t>Aggiornato al:16.06.2023</t>
  </si>
  <si>
    <t>Aggiornato al: 16.06.2023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</si>
</sst>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0" tint="-4.9989318521683403E-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9471D"/>
        <bgColor indexed="64"/>
      </patternFill>
    </fill>
    <fill>
      <patternFill patternType="solid">
        <fgColor rgb="FF586D2D"/>
        <bgColor indexed="64"/>
      </patternFill>
    </fill>
    <fill>
      <patternFill patternType="solid">
        <fgColor rgb="FFFF860D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gray0625">
        <bgColor theme="1" tint="0.249977111117893"/>
      </patternFill>
    </fill>
    <fill>
      <patternFill patternType="gray0625">
        <bgColor rgb="FF36363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2">
    <xf numFmtId="0" fontId="0" fillId="0" borderId="0"/>
    <xf numFmtId="43" fontId="34" fillId="0" borderId="0" applyFont="0" applyFill="0" applyBorder="0" applyAlignment="0" applyProtection="0"/>
  </cellStyleXfs>
  <cellXfs count="201">
    <xf numFmtId="0" fontId="0" fillId="0" borderId="0" xfId="0"/>
    <xf numFmtId="0" fontId="6" fillId="0" borderId="0" xfId="0" applyFont="1"/>
    <xf numFmtId="0" fontId="6" fillId="9" borderId="0" xfId="0" applyFont="1" applyFill="1" applyAlignment="1">
      <alignment horizontal="center" vertical="center"/>
    </xf>
    <xf numFmtId="0" fontId="6" fillId="9" borderId="0" xfId="0" applyFont="1" applyFill="1"/>
    <xf numFmtId="0" fontId="6" fillId="9" borderId="0" xfId="0" applyFont="1" applyFill="1" applyAlignment="1">
      <alignment vertical="center"/>
    </xf>
    <xf numFmtId="0" fontId="2" fillId="0" borderId="0" xfId="0" applyFont="1"/>
    <xf numFmtId="0" fontId="8" fillId="9" borderId="0" xfId="0" applyFont="1" applyFill="1"/>
    <xf numFmtId="0" fontId="0" fillId="0" borderId="0" xfId="0" applyAlignment="1">
      <alignment horizontal="center" vertical="center"/>
    </xf>
    <xf numFmtId="49" fontId="6" fillId="9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9" fontId="12" fillId="9" borderId="0" xfId="0" applyNumberFormat="1" applyFont="1" applyFill="1" applyAlignment="1">
      <alignment horizontal="center" vertical="center"/>
    </xf>
    <xf numFmtId="0" fontId="1" fillId="0" borderId="0" xfId="0" applyFont="1"/>
    <xf numFmtId="0" fontId="2" fillId="9" borderId="0" xfId="0" applyFont="1" applyFill="1"/>
    <xf numFmtId="0" fontId="11" fillId="9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4" fillId="9" borderId="0" xfId="0" applyFont="1" applyFill="1"/>
    <xf numFmtId="0" fontId="18" fillId="9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2" fillId="9" borderId="0" xfId="0" applyFont="1" applyFill="1"/>
    <xf numFmtId="0" fontId="13" fillId="9" borderId="0" xfId="0" applyFont="1" applyFill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6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8" borderId="9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26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26" fillId="5" borderId="14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4" fontId="20" fillId="9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3" fillId="6" borderId="0" xfId="0" applyFont="1" applyFill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1" fillId="9" borderId="0" xfId="0" applyFont="1" applyFill="1" applyAlignment="1">
      <alignment vertical="center"/>
    </xf>
    <xf numFmtId="0" fontId="27" fillId="0" borderId="19" xfId="0" applyFont="1" applyBorder="1" applyAlignment="1">
      <alignment horizontal="center" vertical="center"/>
    </xf>
    <xf numFmtId="14" fontId="7" fillId="0" borderId="0" xfId="0" applyNumberFormat="1" applyFont="1" applyAlignment="1" applyProtection="1">
      <alignment horizontal="center" vertical="center"/>
      <protection locked="0"/>
    </xf>
    <xf numFmtId="0" fontId="21" fillId="9" borderId="0" xfId="0" applyFont="1" applyFill="1" applyAlignment="1">
      <alignment horizontal="center" vertical="center"/>
    </xf>
    <xf numFmtId="164" fontId="7" fillId="0" borderId="0" xfId="1" applyNumberFormat="1" applyFont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14" fontId="7" fillId="0" borderId="15" xfId="0" applyNumberFormat="1" applyFont="1" applyBorder="1" applyAlignment="1" applyProtection="1">
      <alignment horizontal="center" vertical="center"/>
      <protection locked="0"/>
    </xf>
    <xf numFmtId="14" fontId="7" fillId="0" borderId="21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4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29" fillId="0" borderId="0" xfId="0" applyNumberFormat="1" applyFont="1" applyAlignment="1" applyProtection="1">
      <alignment horizontal="center" vertical="center"/>
      <protection locked="0"/>
    </xf>
    <xf numFmtId="0" fontId="18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5" borderId="0" xfId="0" applyFont="1" applyFill="1" applyAlignment="1" applyProtection="1">
      <alignment horizontal="center" vertical="center"/>
      <protection locked="0"/>
    </xf>
    <xf numFmtId="0" fontId="35" fillId="5" borderId="0" xfId="0" applyFont="1" applyFill="1" applyAlignment="1">
      <alignment horizontal="center" vertical="center"/>
    </xf>
    <xf numFmtId="0" fontId="36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22" xfId="0" applyFont="1" applyBorder="1" applyAlignment="1" applyProtection="1">
      <alignment horizontal="center" vertical="center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0" fillId="8" borderId="23" xfId="0" applyFont="1" applyFill="1" applyBorder="1" applyAlignment="1" applyProtection="1">
      <alignment horizontal="center" vertical="center"/>
      <protection locked="0"/>
    </xf>
    <xf numFmtId="49" fontId="30" fillId="8" borderId="23" xfId="0" applyNumberFormat="1" applyFont="1" applyFill="1" applyBorder="1" applyAlignment="1" applyProtection="1">
      <alignment horizontal="center" vertical="center" wrapText="1"/>
      <protection locked="0"/>
    </xf>
    <xf numFmtId="0" fontId="31" fillId="15" borderId="23" xfId="0" applyFont="1" applyFill="1" applyBorder="1" applyAlignment="1" applyProtection="1">
      <alignment horizontal="center" vertical="center"/>
      <protection locked="0"/>
    </xf>
    <xf numFmtId="0" fontId="32" fillId="6" borderId="23" xfId="0" applyFont="1" applyFill="1" applyBorder="1" applyAlignment="1" applyProtection="1">
      <alignment horizontal="center" vertical="center"/>
      <protection locked="0"/>
    </xf>
    <xf numFmtId="0" fontId="29" fillId="15" borderId="23" xfId="0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30" fillId="8" borderId="23" xfId="0" applyFont="1" applyFill="1" applyBorder="1" applyAlignment="1">
      <alignment horizontal="center" vertical="center"/>
    </xf>
    <xf numFmtId="49" fontId="30" fillId="8" borderId="23" xfId="0" applyNumberFormat="1" applyFont="1" applyFill="1" applyBorder="1" applyAlignment="1">
      <alignment horizontal="center" vertical="center" wrapText="1"/>
    </xf>
    <xf numFmtId="0" fontId="31" fillId="15" borderId="23" xfId="0" applyFont="1" applyFill="1" applyBorder="1" applyAlignment="1">
      <alignment horizontal="center" vertical="center"/>
    </xf>
    <xf numFmtId="0" fontId="32" fillId="6" borderId="23" xfId="0" applyFont="1" applyFill="1" applyBorder="1" applyAlignment="1">
      <alignment horizontal="center" vertical="center"/>
    </xf>
    <xf numFmtId="0" fontId="29" fillId="15" borderId="23" xfId="0" applyFont="1" applyFill="1" applyBorder="1" applyAlignment="1">
      <alignment horizontal="center" vertical="center"/>
    </xf>
    <xf numFmtId="0" fontId="31" fillId="16" borderId="23" xfId="0" applyFont="1" applyFill="1" applyBorder="1" applyAlignment="1" applyProtection="1">
      <alignment horizontal="center" vertical="center"/>
      <protection locked="0"/>
    </xf>
    <xf numFmtId="0" fontId="31" fillId="16" borderId="23" xfId="0" applyFont="1" applyFill="1" applyBorder="1" applyAlignment="1">
      <alignment horizontal="center" vertical="center"/>
    </xf>
    <xf numFmtId="0" fontId="29" fillId="16" borderId="23" xfId="0" applyFont="1" applyFill="1" applyBorder="1" applyAlignment="1">
      <alignment horizontal="center" vertical="center"/>
    </xf>
    <xf numFmtId="0" fontId="28" fillId="0" borderId="23" xfId="0" applyFont="1" applyBorder="1" applyAlignment="1" applyProtection="1">
      <alignment horizontal="center" vertical="center"/>
      <protection locked="0"/>
    </xf>
    <xf numFmtId="0" fontId="36" fillId="0" borderId="21" xfId="0" applyFont="1" applyBorder="1" applyAlignment="1" applyProtection="1">
      <alignment horizontal="center"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49" fontId="32" fillId="6" borderId="23" xfId="0" applyNumberFormat="1" applyFont="1" applyFill="1" applyBorder="1" applyAlignment="1" applyProtection="1">
      <alignment horizontal="center" vertical="center"/>
      <protection locked="0"/>
    </xf>
    <xf numFmtId="0" fontId="35" fillId="5" borderId="27" xfId="0" applyFont="1" applyFill="1" applyBorder="1" applyAlignment="1">
      <alignment horizontal="center" vertical="center"/>
    </xf>
    <xf numFmtId="0" fontId="35" fillId="5" borderId="22" xfId="0" applyFont="1" applyFill="1" applyBorder="1" applyAlignment="1">
      <alignment horizontal="center" vertical="center"/>
    </xf>
    <xf numFmtId="0" fontId="30" fillId="8" borderId="25" xfId="0" applyFont="1" applyFill="1" applyBorder="1" applyAlignment="1">
      <alignment horizontal="center" vertical="center"/>
    </xf>
    <xf numFmtId="49" fontId="30" fillId="8" borderId="25" xfId="0" applyNumberFormat="1" applyFont="1" applyFill="1" applyBorder="1" applyAlignment="1">
      <alignment horizontal="center" vertical="center" wrapText="1"/>
    </xf>
    <xf numFmtId="49" fontId="32" fillId="6" borderId="23" xfId="0" applyNumberFormat="1" applyFont="1" applyFill="1" applyBorder="1" applyAlignment="1">
      <alignment horizontal="center" vertical="center"/>
    </xf>
    <xf numFmtId="0" fontId="0" fillId="9" borderId="0" xfId="0" applyFill="1"/>
    <xf numFmtId="0" fontId="38" fillId="9" borderId="0" xfId="0" applyFont="1" applyFill="1"/>
    <xf numFmtId="0" fontId="38" fillId="0" borderId="0" xfId="0" applyFont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0" fontId="38" fillId="0" borderId="0" xfId="0" applyFont="1"/>
    <xf numFmtId="0" fontId="29" fillId="0" borderId="23" xfId="0" applyFont="1" applyBorder="1" applyAlignment="1" applyProtection="1">
      <alignment horizontal="center" vertical="center"/>
      <protection locked="0"/>
    </xf>
    <xf numFmtId="0" fontId="35" fillId="5" borderId="28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8" fillId="0" borderId="26" xfId="0" applyFont="1" applyBorder="1" applyAlignment="1" applyProtection="1">
      <alignment horizontal="center" vertical="center"/>
      <protection locked="0"/>
    </xf>
    <xf numFmtId="0" fontId="35" fillId="5" borderId="28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locked="0"/>
    </xf>
    <xf numFmtId="0" fontId="30" fillId="8" borderId="29" xfId="0" applyFont="1" applyFill="1" applyBorder="1" applyAlignment="1">
      <alignment horizontal="center" vertical="center"/>
    </xf>
    <xf numFmtId="0" fontId="29" fillId="15" borderId="30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7" fillId="18" borderId="1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14" fontId="7" fillId="17" borderId="1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0" fillId="17" borderId="1" xfId="0" applyFill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 applyProtection="1">
      <alignment horizontal="center" vertical="center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28" fillId="6" borderId="14" xfId="0" applyNumberFormat="1" applyFont="1" applyFill="1" applyBorder="1" applyAlignment="1">
      <alignment horizontal="center" vertical="center"/>
    </xf>
    <xf numFmtId="49" fontId="28" fillId="6" borderId="1" xfId="0" applyNumberFormat="1" applyFont="1" applyFill="1" applyBorder="1" applyAlignment="1">
      <alignment horizontal="center" vertical="center"/>
    </xf>
    <xf numFmtId="0" fontId="35" fillId="5" borderId="3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19" borderId="23" xfId="0" applyFont="1" applyFill="1" applyBorder="1" applyAlignment="1" applyProtection="1">
      <alignment horizontal="center" vertical="center"/>
      <protection locked="0"/>
    </xf>
    <xf numFmtId="0" fontId="26" fillId="5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49" fontId="7" fillId="0" borderId="23" xfId="0" applyNumberFormat="1" applyFont="1" applyBorder="1" applyAlignment="1" applyProtection="1">
      <alignment horizontal="center" vertical="center"/>
      <protection locked="0"/>
    </xf>
    <xf numFmtId="0" fontId="7" fillId="19" borderId="26" xfId="0" applyFont="1" applyFill="1" applyBorder="1" applyAlignment="1" applyProtection="1">
      <alignment horizontal="center" vertical="center"/>
      <protection locked="0"/>
    </xf>
    <xf numFmtId="49" fontId="28" fillId="0" borderId="26" xfId="0" applyNumberFormat="1" applyFont="1" applyBorder="1" applyAlignment="1" applyProtection="1">
      <alignment horizontal="center" vertical="center"/>
      <protection locked="0"/>
    </xf>
    <xf numFmtId="49" fontId="28" fillId="0" borderId="23" xfId="0" applyNumberFormat="1" applyFont="1" applyBorder="1" applyAlignment="1" applyProtection="1">
      <alignment horizontal="center" vertical="center"/>
      <protection locked="0"/>
    </xf>
    <xf numFmtId="0" fontId="26" fillId="5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49" fontId="28" fillId="6" borderId="6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9" fillId="9" borderId="0" xfId="0" applyFont="1" applyFill="1" applyAlignment="1">
      <alignment horizontal="center" vertical="center"/>
    </xf>
    <xf numFmtId="14" fontId="20" fillId="9" borderId="0" xfId="0" applyNumberFormat="1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16" fillId="13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21" fillId="9" borderId="0" xfId="0" applyFont="1" applyFill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5" fillId="12" borderId="1" xfId="0" applyFont="1" applyFill="1" applyBorder="1" applyAlignment="1">
      <alignment horizontal="left" vertical="center"/>
    </xf>
    <xf numFmtId="0" fontId="14" fillId="10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33" fillId="14" borderId="1" xfId="0" applyFont="1" applyFill="1" applyBorder="1" applyAlignment="1" applyProtection="1">
      <alignment horizontal="center" vertical="center"/>
      <protection locked="0"/>
    </xf>
    <xf numFmtId="0" fontId="35" fillId="5" borderId="0" xfId="0" applyNumberFormat="1" applyFont="1" applyFill="1" applyAlignment="1" applyProtection="1">
      <alignment horizontal="center" vertical="center"/>
      <protection locked="0"/>
    </xf>
    <xf numFmtId="0" fontId="35" fillId="5" borderId="0" xfId="0" applyNumberFormat="1" applyFont="1" applyFill="1" applyAlignment="1">
      <alignment horizontal="center" vertical="center"/>
    </xf>
    <xf numFmtId="0" fontId="36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5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 applyProtection="1">
      <alignment horizontal="center" vertical="center"/>
      <protection locked="0"/>
    </xf>
    <xf numFmtId="0" fontId="28" fillId="0" borderId="23" xfId="0" applyFont="1" applyFill="1" applyBorder="1" applyAlignment="1" applyProtection="1">
      <alignment horizontal="center" vertical="center"/>
      <protection locked="0"/>
    </xf>
    <xf numFmtId="0" fontId="28" fillId="0" borderId="23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23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/>
  </cellXfs>
  <cellStyles count="2">
    <cellStyle name="Migliaia" xfId="1" builtinId="3"/>
    <cellStyle name="Normale" xfId="0" builtinId="0"/>
  </cellStyles>
  <dxfs count="402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0" tint="-4.9989318521683403E-2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4.9989318521683403E-2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4.9989318521683403E-2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ont>
        <color theme="0" tint="-4.9989318521683403E-2"/>
      </font>
      <fill>
        <patternFill>
          <bgColor theme="6" tint="-0.24994659260841701"/>
        </patternFill>
      </fill>
    </dxf>
    <dxf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rgb="FF516529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8181"/>
        </patternFill>
      </fill>
    </dxf>
    <dxf>
      <fill>
        <patternFill>
          <bgColor rgb="FF5DFFFF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404F2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ont>
        <b/>
        <i val="0"/>
        <u/>
        <color theme="0"/>
      </font>
      <fill>
        <patternFill>
          <bgColor rgb="FF363636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theme="6" tint="-0.24994659260841701"/>
        </patternFill>
      </fill>
    </dxf>
    <dxf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rgb="FF516529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8181"/>
        </patternFill>
      </fill>
    </dxf>
    <dxf>
      <fill>
        <patternFill>
          <bgColor rgb="FF5DFFFF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404F21"/>
        </patternFill>
      </fill>
    </dxf>
    <dxf>
      <font>
        <b/>
        <i val="0"/>
        <u/>
        <color theme="0"/>
      </font>
      <fill>
        <patternFill>
          <bgColor rgb="FF363636"/>
        </patternFill>
      </fill>
    </dxf>
    <dxf>
      <fill>
        <patternFill>
          <bgColor theme="8" tint="0.79998168889431442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rgb="FF0070C0"/>
        </patternFill>
      </fill>
    </dxf>
    <dxf>
      <font>
        <b val="0"/>
        <i val="0"/>
      </font>
      <fill>
        <patternFill>
          <bgColor rgb="FF9BE5FF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FFFCD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</dxf>
    <dxf>
      <font>
        <b/>
        <i val="0"/>
        <color theme="0"/>
      </font>
      <fill>
        <patternFill>
          <bgColor theme="3" tint="-0.499984740745262"/>
        </patternFill>
      </fill>
    </dxf>
    <dxf>
      <font>
        <b/>
        <i val="0"/>
        <color rgb="FFC00000"/>
      </font>
    </dxf>
    <dxf>
      <fill>
        <patternFill>
          <bgColor theme="6" tint="0.59996337778862885"/>
        </patternFill>
      </fill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outline="0">
        <right style="thin">
          <color theme="1" tint="0.34998626667073579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9" tint="0.59999389629810485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fill>
        <patternFill>
          <fgColor indexed="64"/>
          <bgColor theme="9" tint="0.59999389629810485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rgb="FF363636"/>
          <bgColor rgb="FF000000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363636"/>
      <color rgb="FFFFFFCD"/>
      <color rgb="FF9BE5FF"/>
      <color rgb="FFFF7171"/>
      <color rgb="FFFF860D"/>
      <color rgb="FF516529"/>
      <color rgb="FF404F21"/>
      <color rgb="FF586D2D"/>
      <color rgb="FF39471D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641287</xdr:colOff>
      <xdr:row>0</xdr:row>
      <xdr:rowOff>37724</xdr:rowOff>
    </xdr:from>
    <xdr:to>
      <xdr:col>5</xdr:col>
      <xdr:colOff>1188489</xdr:colOff>
      <xdr:row>0</xdr:row>
      <xdr:rowOff>1075238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7364757-DA0E-4744-8328-6141864602F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06" t="33003" r="30276" b="34552"/>
        <a:stretch/>
      </xdr:blipFill>
      <xdr:spPr bwMode="auto">
        <a:xfrm>
          <a:off x="5535817" y="37724"/>
          <a:ext cx="2442771" cy="103751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277813</xdr:colOff>
      <xdr:row>1</xdr:row>
      <xdr:rowOff>142876</xdr:rowOff>
    </xdr:from>
    <xdr:to>
      <xdr:col>1</xdr:col>
      <xdr:colOff>257175</xdr:colOff>
      <xdr:row>1</xdr:row>
      <xdr:rowOff>16005</xdr:rowOff>
    </xdr:to>
    <xdr:pic>
      <xdr:nvPicPr>
        <xdr:cNvPr id="7" name="Immagine 6" descr="Logo FIG">
          <a:extLst>
            <a:ext uri="{FF2B5EF4-FFF2-40B4-BE49-F238E27FC236}">
              <a16:creationId xmlns:a16="http://schemas.microsoft.com/office/drawing/2014/main" id="{A3D98B03-AD09-4CC0-A25C-9D1137CB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663" y="1438276"/>
          <a:ext cx="1127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402168</xdr:colOff>
      <xdr:row>0</xdr:row>
      <xdr:rowOff>108856</xdr:rowOff>
    </xdr:from>
    <xdr:to>
      <xdr:col>7</xdr:col>
      <xdr:colOff>2040528</xdr:colOff>
      <xdr:row>0</xdr:row>
      <xdr:rowOff>1301749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D8D2724-10B4-47B3-8F0D-BC0FDAE0014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06" t="33003" r="30276" b="34552"/>
        <a:stretch/>
      </xdr:blipFill>
      <xdr:spPr bwMode="auto">
        <a:xfrm>
          <a:off x="5958418" y="108856"/>
          <a:ext cx="2749610" cy="11928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3" xr16:uid="{6683249E-04CE-4D7F-801B-6AC6790434C0}" autoFormatId="16" applyNumberFormats="0" applyBorderFormats="0" applyFontFormats="0" applyPatternFormats="0" applyAlignmentFormats="0" applyWidthHeightFormats="0">
  <queryTableRefresh nextId="11">
    <queryTableFields count="8">
      <queryTableField id="1" name="Tipologia" tableColumnId="1"/>
      <queryTableField id="4" name="Modifica" tableColumnId="4"/>
      <queryTableField id="2" name="Mese" tableColumnId="2"/>
      <queryTableField id="3" name="Colonna1" tableColumnId="3"/>
      <queryTableField id="9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4" xr16:uid="{8BD715AE-B484-429F-B39F-4D8B0E0A1C0B}" autoFormatId="16" applyNumberFormats="0" applyBorderFormats="0" applyFontFormats="0" applyPatternFormats="0" applyAlignmentFormats="0" applyWidthHeightFormats="0">
  <queryTableRefresh nextId="15">
    <queryTableFields count="10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4" name="Colonna2" tableColumnId="10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5" xr16:uid="{77BC1676-4303-44F5-A5CE-071744563493}" autoFormatId="16" applyNumberFormats="0" applyBorderFormats="0" applyFontFormats="0" applyPatternFormats="0" applyAlignmentFormats="0" applyWidthHeightFormats="0">
  <queryTableRefresh nextId="22">
    <queryTableFields count="15">
      <queryTableField id="12" name="Colonna1" tableColumnId="9"/>
      <queryTableField id="8" name="Mese" tableColumnId="8"/>
      <queryTableField id="1" name="Modifica" tableColumnId="1"/>
      <queryTableField id="2" name="Tipologia" tableColumnId="2"/>
      <queryTableField id="3" name="Data inizio" tableColumnId="3"/>
      <queryTableField id="4" name="Data fine" tableColumnId="4"/>
      <queryTableField id="5" name="Nome Gara" tableColumnId="5"/>
      <queryTableField id="6" name="Circolo" tableColumnId="6"/>
      <queryTableField id="7" name="Zona" tableColumnId="7"/>
      <queryTableField id="16" name="Colonna3" tableColumnId="10"/>
      <queryTableField id="17" name="Data piena inizio" tableColumnId="11"/>
      <queryTableField id="18" name="Data piena fine" tableColumnId="12"/>
      <queryTableField id="19" name="Giorno inizio" tableColumnId="13"/>
      <queryTableField id="20" name="Giorno fine" tableColumnId="14"/>
      <queryTableField id="21" name="Colonna2" tableColumnId="15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1" xr16:uid="{8AA6AB05-C80A-479B-A005-790634FC67DF}" autoFormatId="16" applyNumberFormats="0" applyBorderFormats="0" applyFontFormats="0" applyPatternFormats="0" applyAlignmentFormats="0" applyWidthHeightFormats="0">
  <queryTableRefresh nextId="24">
    <queryTableFields count="15">
      <queryTableField id="14" name="Colonna1" tableColumnId="8"/>
      <queryTableField id="12" name="Mese" tableColumnId="10"/>
      <queryTableField id="1" name="Modifica" tableColumnId="1"/>
      <queryTableField id="2" name="Tipologia" tableColumnId="2"/>
      <queryTableField id="3" name="Data inizio" tableColumnId="3"/>
      <queryTableField id="4" name="Data fine" tableColumnId="4"/>
      <queryTableField id="5" name="Nome Gara" tableColumnId="5"/>
      <queryTableField id="6" name="Circolo" tableColumnId="6"/>
      <queryTableField id="7" name="Zona" tableColumnId="7"/>
      <queryTableField id="18" name="Colonna3" tableColumnId="9"/>
      <queryTableField id="19" name="Data piena inizio" tableColumnId="11"/>
      <queryTableField id="20" name="Data piena fine" tableColumnId="12"/>
      <queryTableField id="21" name="Giorno inizio" tableColumnId="13"/>
      <queryTableField id="22" name="Giorno fine" tableColumnId="14"/>
      <queryTableField id="23" name="Colonna2" tableColumnId="15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2" xr16:uid="{E3E79BF9-B411-475C-BE55-B25033732815}" autoFormatId="16" applyNumberFormats="0" applyBorderFormats="0" applyFontFormats="0" applyPatternFormats="0" applyAlignmentFormats="0" applyWidthHeightFormats="0">
  <queryTableRefresh nextId="24">
    <queryTableFields count="15">
      <queryTableField id="14" name="Colonna1" tableColumnId="8"/>
      <queryTableField id="12" name="Mese" tableColumnId="10"/>
      <queryTableField id="1" name="Modifica" tableColumnId="1"/>
      <queryTableField id="2" name="Tipologia" tableColumnId="2"/>
      <queryTableField id="3" name="Data inizio" tableColumnId="3"/>
      <queryTableField id="4" name="Data fine" tableColumnId="4"/>
      <queryTableField id="5" name="Nome Gara" tableColumnId="5"/>
      <queryTableField id="6" name="Circolo" tableColumnId="6"/>
      <queryTableField id="7" name="Zona" tableColumnId="7"/>
      <queryTableField id="18" name="Colonna3" tableColumnId="9"/>
      <queryTableField id="19" name="Data piena inizio" tableColumnId="11"/>
      <queryTableField id="20" name="Data piena fine" tableColumnId="12"/>
      <queryTableField id="21" name="Giorno inizio" tableColumnId="13"/>
      <queryTableField id="22" name="Giorno fine" tableColumnId="14"/>
      <queryTableField id="23" name="Colonna2" tableColumnId="15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3" xr16:uid="{F860890F-F78E-4861-9F6C-7DB70D07BB68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1" xr16:uid="{B037B18C-4978-4A25-86B1-05EA4AE278EC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6" xr16:uid="{619CE518-5AD1-430F-A486-7B6C1EE88321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0" xr16:uid="{5E75E3D6-CA35-4450-836A-0FFA90638460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" xr16:uid="{8D4B9140-6AEF-4FDF-A431-7BDE898B6E68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6" xr16:uid="{31882101-97B8-4B4B-9422-EACE543E4B13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4" xr16:uid="{EEA9E79C-7A2E-4466-916C-53BE9E064596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5" xr16:uid="{AD70248D-0D62-45FC-A8B3-80FBC086D69F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4" xr16:uid="{DA1D07DC-DEBC-47C9-9F2F-54D8A8A2CBC1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9" xr16:uid="{F1D1336F-E8B5-4FA2-AB1C-A25A0F89087A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0" xr16:uid="{ADFA6C59-D7A2-48DD-B142-040F86FC02D8}" autoFormatId="16" applyNumberFormats="0" applyBorderFormats="0" applyFontFormats="0" applyPatternFormats="0" applyAlignmentFormats="0" applyWidthHeightFormats="0">
  <queryTableRefresh nextId="16">
    <queryTableFields count="15">
      <queryTableField id="1" name="Colonna1" tableColumnId="1"/>
      <queryTableField id="2" name="Mese" tableColumnId="2"/>
      <queryTableField id="3" name="Modifica" tableColumnId="3"/>
      <queryTableField id="4" name="Tipologia" tableColumnId="4"/>
      <queryTableField id="5" name="Data inizio" tableColumnId="5"/>
      <queryTableField id="6" name="Data fine" tableColumnId="6"/>
      <queryTableField id="7" name="Nome Gara" tableColumnId="7"/>
      <queryTableField id="8" name="Circolo" tableColumnId="8"/>
      <queryTableField id="9" name="Zona" tableColumnId="9"/>
      <queryTableField id="10" name="Colonna3" tableColumnId="10"/>
      <queryTableField id="11" name="Data piena inizio" tableColumnId="11"/>
      <queryTableField id="12" name="Data piena fine" tableColumnId="12"/>
      <queryTableField id="13" name="Giorno inizio" tableColumnId="13"/>
      <queryTableField id="14" name="Giorno fine" tableColumnId="14"/>
      <queryTableField id="15" name="Colonna2" tableColumnId="1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7" xr16:uid="{1EA4AD37-1AF2-4B2E-A46C-3867FD281F09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23" xr16:uid="{E31E1D91-CEA8-4851-B49C-859F0D18FCDF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" xr16:uid="{1D3B6BA9-2D19-486E-B2EC-0CB92F2F196D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27" xr16:uid="{56552272-A537-4C40-8671-D0BBD4CE0A4D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3" connectionId="5" xr16:uid="{B61CC56E-AABB-4170-B82F-EE42DCD80E73}" autoFormatId="16" applyNumberFormats="0" applyBorderFormats="0" applyFontFormats="0" applyPatternFormats="0" applyAlignmentFormats="0" applyWidthHeightFormats="0">
  <queryTableRefresh nextId="24" unboundColumnsRight="2">
    <queryTableFields count="10">
      <queryTableField id="1" name="Tipologia" tableColumnId="1"/>
      <queryTableField id="2" name="Modifica" tableColumnId="2"/>
      <queryTableField id="3" name="Mese" tableColumnId="3"/>
      <queryTableField id="12" name="Giorni" tableColumnId="11"/>
      <queryTableField id="20" name="Giorno" tableColumnId="13"/>
      <queryTableField id="5" name="Nome Gara" tableColumnId="5"/>
      <queryTableField id="6" name="Circolo" tableColumnId="6"/>
      <queryTableField id="7" name="Zona" tableColumnId="7"/>
      <queryTableField id="8" dataBound="0" tableColumnId="9"/>
      <queryTableField id="10" dataBound="0" tableColumnId="10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9" xr16:uid="{3A7C72D5-E4CA-4D93-850E-EC5680364F88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2" xr16:uid="{ADB487B0-9A2D-4CAB-B583-FAED6DA6799B}" autoFormatId="16" applyNumberFormats="0" applyBorderFormats="0" applyFontFormats="0" applyPatternFormats="0" applyAlignmentFormats="0" applyWidthHeightFormats="0">
  <queryTableRefresh nextId="15">
    <queryTableFields count="8">
      <queryTableField id="4" name="Tipologia" tableColumnId="4"/>
      <queryTableField id="3" name="Modifica" tableColumnId="3"/>
      <queryTableField id="2" name="Mese" tableColumnId="2"/>
      <queryTableField id="1" name="Colonna1" tableColumnId="1"/>
      <queryTableField id="10" name="Colonna2" tableColumnId="10"/>
      <queryTableField id="7" name="Nome Gara" tableColumnId="7"/>
      <queryTableField id="8" name="Circolo" tableColumnId="8"/>
      <queryTableField id="9" name="Zona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tables/_rels/table2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1.xml"/></Relationships>
</file>

<file path=xl/tables/_rels/table2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2.xml"/></Relationships>
</file>

<file path=xl/tables/_rels/table2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3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C58834E-17E7-4519-B28B-021C5C9B3DB6}" name="Gare_36_36" displayName="Gare_36_36" ref="A1:H62" tableType="queryTable" totalsRowShown="0">
  <autoFilter ref="A1:H62" xr:uid="{C4BCF8DA-29BA-4F7E-AB13-185D5847E72E}"/>
  <tableColumns count="8">
    <tableColumn id="1" xr3:uid="{7554D1DD-3865-4A10-829F-3C2530A17837}" uniqueName="1" name="Tipologia" queryTableFieldId="1"/>
    <tableColumn id="4" xr3:uid="{86877227-F70D-4628-8153-5D6FDEECE9D8}" uniqueName="4" name="Modifica" queryTableFieldId="4"/>
    <tableColumn id="2" xr3:uid="{AC2E9555-0448-4315-99DA-B65611300F68}" uniqueName="2" name="Mese" queryTableFieldId="2"/>
    <tableColumn id="3" xr3:uid="{EDD0FD0C-2627-4580-B904-78B1DA743321}" uniqueName="3" name="Colonna1" queryTableFieldId="3"/>
    <tableColumn id="8" xr3:uid="{5D4E2CA4-B611-495A-9E86-3ECC36609593}" uniqueName="8" name="Colonna2" queryTableFieldId="9"/>
    <tableColumn id="5" xr3:uid="{45A2249C-691C-4F74-B785-62FAF5A52C07}" uniqueName="5" name="Nome Gara" queryTableFieldId="5"/>
    <tableColumn id="6" xr3:uid="{2F1541C4-5B0A-42FA-8681-323A8892B44F}" uniqueName="6" name="Circolo" queryTableFieldId="6"/>
    <tableColumn id="7" xr3:uid="{9955E8C8-5038-420D-A875-0007813AF96E}" uniqueName="7" name="Zona" queryTableFieldId="7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4F4D320-31D6-4D72-93D9-AC2558DE221E}" name="GARA_REGOLAMENTO_SPECIALE" displayName="GARA_REGOLAMENTO_SPECIALE" ref="A1:H7" tableType="queryTable" totalsRowShown="0">
  <autoFilter ref="A1:H7" xr:uid="{F4F4D320-31D6-4D72-93D9-AC2558DE221E}"/>
  <tableColumns count="8">
    <tableColumn id="4" xr3:uid="{41BCA71F-DF54-45E3-8184-B6A959DEA049}" uniqueName="4" name="Tipologia" queryTableFieldId="4"/>
    <tableColumn id="3" xr3:uid="{C1F1E527-E778-4D02-96D7-E37080FF50D7}" uniqueName="3" name="Modifica" queryTableFieldId="3"/>
    <tableColumn id="2" xr3:uid="{FC36F9C1-A0FC-4DFB-B583-6A32438043FA}" uniqueName="2" name="Mese" queryTableFieldId="2"/>
    <tableColumn id="1" xr3:uid="{4D897990-9514-40CB-88CA-5E378BC399F0}" uniqueName="1" name="Colonna1" queryTableFieldId="1"/>
    <tableColumn id="10" xr3:uid="{0279D273-D1F0-41A4-9E6B-81A38BAAAF46}" uniqueName="10" name="Colonna2" queryTableFieldId="10"/>
    <tableColumn id="7" xr3:uid="{6DA9E891-82C2-4D07-B9EB-C2BB8CBACA84}" uniqueName="7" name="Nome Gara" queryTableFieldId="7"/>
    <tableColumn id="8" xr3:uid="{6D85E4BA-0313-49F1-A5DA-F15F4DA63BD0}" uniqueName="8" name="Circolo" queryTableFieldId="8"/>
    <tableColumn id="9" xr3:uid="{0EC9A088-6605-48F2-B2D6-85BA4FE3E10C}" uniqueName="9" name="Zona" queryTableFieldId="9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0D8D46-CE84-4A41-8333-2212EC245779}" name="Tabella2" displayName="Tabella2" ref="Y7:Z19" totalsRowShown="0" headerRowDxfId="385" dataDxfId="384">
  <autoFilter ref="Y7:Z19" xr:uid="{18A641F8-2757-4C69-AA94-3200845C50AC}"/>
  <tableColumns count="2">
    <tableColumn id="1" xr3:uid="{57C33811-BC02-4534-BCE8-87D1FC73E64B}" name="Colonna1" dataDxfId="383"/>
    <tableColumn id="2" xr3:uid="{824FAB72-8A16-43FE-AAEF-2C56543EF227}" name="Colonna2" dataDxfId="38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FCAA394-945B-4B82-BD60-82984DEE61CE}" name="Calendario_Attività_Giovanile" displayName="Calendario_Attività_Giovanile" ref="B6:K463" tableType="queryTable" totalsRowShown="0" headerRowDxfId="381" dataDxfId="379" headerRowBorderDxfId="380" tableBorderDxfId="378" totalsRowBorderDxfId="377">
  <autoFilter ref="B6:K463" xr:uid="{DA456E56-14E8-4860-8AD3-51CB123845E8}"/>
  <sortState xmlns:xlrd2="http://schemas.microsoft.com/office/spreadsheetml/2017/richdata2" ref="B7:K463">
    <sortCondition ref="C7:C463" customList="DICEMBRE 2022,GENNAIO,FEBBRAIO,MARZO,APRILE,MAGGIO,GIUGNO,LUGLIO,AGOSTO,SETTEMBRE,OTTOBRE,NOVEMBRE,DICEMBRE 2023"/>
    <sortCondition sortBy="cellColor" ref="H7:H463" dxfId="376"/>
    <sortCondition ref="F7:F463"/>
    <sortCondition ref="J7:J463"/>
  </sortState>
  <tableColumns count="10">
    <tableColumn id="9" xr3:uid="{0EB20997-2CD0-448E-A4D8-16790EA47B81}" uniqueName="9" name="Colonna1" queryTableFieldId="9" dataDxfId="8"/>
    <tableColumn id="1" xr3:uid="{4324974F-EFEA-4068-90F4-EEFD7FF98CEE}" uniqueName="1" name="Mese" queryTableFieldId="1" dataDxfId="7"/>
    <tableColumn id="2" xr3:uid="{17DDC0FE-364B-41DF-996D-922520C663FB}" uniqueName="2" name="Modifica" queryTableFieldId="2" dataDxfId="6"/>
    <tableColumn id="3" xr3:uid="{42843C63-4EC8-4FE2-A3B4-90559FA8F33F}" uniqueName="3" name="Tipologia" queryTableFieldId="3" dataDxfId="5"/>
    <tableColumn id="4" xr3:uid="{F046686D-06D9-4231-BDD0-60E8ED568B7A}" uniqueName="4" name="Data inizio" queryTableFieldId="4" dataDxfId="4"/>
    <tableColumn id="5" xr3:uid="{E0CC8F61-8F41-4EF9-A687-8D9401DDC957}" uniqueName="5" name="Data fine" queryTableFieldId="5" dataDxfId="3"/>
    <tableColumn id="6" xr3:uid="{277EF897-BAAA-4081-A771-13E3054E221A}" uniqueName="6" name="Nome Gara" queryTableFieldId="6" dataDxfId="2"/>
    <tableColumn id="7" xr3:uid="{BCA6A92D-EB5B-49A4-BD73-B92E4889DFAB}" uniqueName="7" name="Circolo" queryTableFieldId="7" dataDxfId="1"/>
    <tableColumn id="8" xr3:uid="{907DFF4C-05B7-4B6F-A5E1-C971A5546457}" uniqueName="8" name="Zona" queryTableFieldId="8" dataDxfId="0"/>
    <tableColumn id="10" xr3:uid="{F416FA17-B166-4F50-8B14-F138ED3300F5}" uniqueName="10" name="Colonna2" queryTableFieldId="14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FB25CC-9867-406E-B95C-4252205EC869}" name="Tabella4" displayName="Tabella4" ref="AB7:AE134" totalsRowShown="0" dataDxfId="375">
  <autoFilter ref="AB7:AE134" xr:uid="{76FB25CC-9867-406E-B95C-4252205EC869}"/>
  <sortState xmlns:xlrd2="http://schemas.microsoft.com/office/spreadsheetml/2017/richdata2" ref="AB8:AE134">
    <sortCondition descending="1" ref="AC7:AC134"/>
  </sortState>
  <tableColumns count="4">
    <tableColumn id="1" xr3:uid="{46A6FF39-E8D5-4779-A72C-0EB9CF0DEA3B}" name="Colonna1" dataDxfId="374"/>
    <tableColumn id="2" xr3:uid="{DCC73846-15B3-4E7A-B048-59B7C26505A6}" name="GARA GIOVANILE U.18" dataDxfId="373">
      <calculatedColumnFormula>COUNTIFS(Calendario_Attività_Giovanile[Tipologia],$AC$7,Calendario_Attività_Giovanile[Circolo],$AB8)</calculatedColumnFormula>
    </tableColumn>
    <tableColumn id="3" xr3:uid="{9C28F43E-D804-4774-84E9-39259D093171}" name="C. TEODORO SOLDATI U.18" dataDxfId="372">
      <calculatedColumnFormula>COUNTIFS(Calendario_Attività_Giovanile[Tipologia],$AD$7,Calendario_Attività_Giovanile[Circolo],AB8)</calculatedColumnFormula>
    </tableColumn>
    <tableColumn id="4" xr3:uid="{253BDD85-EA78-46F9-B1F8-D63BD9221737}" name="C. SARANNO FAMOSI U.14" dataDxfId="371">
      <calculatedColumnFormula>COUNTIFS(Calendario_Attività_Giovanile[Tipologia],$AE$7,Calendario_Attività_Giovanile[Circolo],AB8)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02485D4-7680-4834-AF60-DF2F9EECA1E3}" name="Gennaio" displayName="Gennaio" ref="A1:O9" tableType="queryTable" totalsRowShown="0">
  <autoFilter ref="A1:O9" xr:uid="{567CF0CB-D657-4163-B55F-276E7B29ABF5}"/>
  <tableColumns count="15">
    <tableColumn id="9" xr3:uid="{A41628D0-23E1-4D5C-9FB5-7B29D1B762BE}" uniqueName="9" name="Colonna1" queryTableFieldId="12"/>
    <tableColumn id="8" xr3:uid="{B0CFBE89-0D4E-4B4D-BC6D-DD6F70925FE6}" uniqueName="8" name="Mese" queryTableFieldId="8"/>
    <tableColumn id="1" xr3:uid="{89444787-BEA2-45E9-9FCB-9DDB0E618B60}" uniqueName="1" name="Modifica" queryTableFieldId="1" dataDxfId="370"/>
    <tableColumn id="2" xr3:uid="{699B1DE2-2606-4002-BE5F-927E310EA1BC}" uniqueName="2" name="Tipologia" queryTableFieldId="2"/>
    <tableColumn id="3" xr3:uid="{AD6863E6-9841-49A0-BC2B-7500BD12C2D7}" uniqueName="3" name="Data inizio" queryTableFieldId="3"/>
    <tableColumn id="4" xr3:uid="{59542A96-DC79-43E2-B5B1-B4BCC8CC3794}" uniqueName="4" name="Data fine" queryTableFieldId="4"/>
    <tableColumn id="5" xr3:uid="{605B10DF-0656-464E-8CA7-9F95F45CE9FD}" uniqueName="5" name="Nome Gara" queryTableFieldId="5" dataDxfId="369"/>
    <tableColumn id="6" xr3:uid="{D6F91D92-D7AB-447A-8DCE-4CEC2494E866}" uniqueName="6" name="Circolo" queryTableFieldId="6"/>
    <tableColumn id="7" xr3:uid="{AFD5DBF8-0B9D-4038-933C-7108F30A7A36}" uniqueName="7" name="Zona" queryTableFieldId="7"/>
    <tableColumn id="10" xr3:uid="{9E4F4047-1695-4C8C-B6F3-12C44AF505B2}" uniqueName="10" name="Colonna3" queryTableFieldId="16"/>
    <tableColumn id="11" xr3:uid="{EE2566FC-0E84-4E10-B685-12E98B1D4869}" uniqueName="11" name="Data piena inizio" queryTableFieldId="17"/>
    <tableColumn id="12" xr3:uid="{4DE80ED7-D25F-4E69-B34F-2436D9F2C9DD}" uniqueName="12" name="Data piena fine" queryTableFieldId="18"/>
    <tableColumn id="13" xr3:uid="{C43E7FEB-F052-490D-8B5D-6D4707268AE2}" uniqueName="13" name="Giorno inizio" queryTableFieldId="19"/>
    <tableColumn id="14" xr3:uid="{499B5286-D978-4C6A-99BF-7FA88FF7372E}" uniqueName="14" name="Giorno fine" queryTableFieldId="20"/>
    <tableColumn id="15" xr3:uid="{95936837-A9E7-4327-A008-01F956991D2E}" uniqueName="15" name="Colonna2" queryTableFieldId="21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364330A-471E-4080-B11C-50B9730F0CBE}" name="Febbraio" displayName="Febbraio" ref="A1:O21" tableType="queryTable" totalsRowShown="0">
  <autoFilter ref="A1:O21" xr:uid="{ADF56DB6-DC01-45AC-9291-3368C6620062}"/>
  <tableColumns count="15">
    <tableColumn id="8" xr3:uid="{6AEEB09D-C895-451D-A7D8-4B567A1BD6FD}" uniqueName="8" name="Colonna1" queryTableFieldId="14"/>
    <tableColumn id="10" xr3:uid="{661F3F53-3465-4E17-B182-4E5DBB9FC578}" uniqueName="10" name="Mese" queryTableFieldId="12"/>
    <tableColumn id="1" xr3:uid="{2C5B13CC-1B7E-4F95-B80A-8AC7E1F08093}" uniqueName="1" name="Modifica" queryTableFieldId="1" dataDxfId="368"/>
    <tableColumn id="2" xr3:uid="{F093E017-962D-4228-B455-F35E67737C12}" uniqueName="2" name="Tipologia" queryTableFieldId="2"/>
    <tableColumn id="3" xr3:uid="{440E137E-C6BD-4E69-8889-FBC48A11CE80}" uniqueName="3" name="Data inizio" queryTableFieldId="3"/>
    <tableColumn id="4" xr3:uid="{B22E58C3-9AF2-4DDB-86F4-FC2B08A26133}" uniqueName="4" name="Data fine" queryTableFieldId="4"/>
    <tableColumn id="5" xr3:uid="{6D3E8EB0-1F1D-47CF-BFC6-295A0BC96DF0}" uniqueName="5" name="Nome Gara" queryTableFieldId="5" dataDxfId="367"/>
    <tableColumn id="6" xr3:uid="{0A0090E9-E664-4446-8702-B4C89540E1BE}" uniqueName="6" name="Circolo" queryTableFieldId="6"/>
    <tableColumn id="7" xr3:uid="{D94D259C-1F18-41A1-B173-4F1A2BFF87A4}" uniqueName="7" name="Zona" queryTableFieldId="7"/>
    <tableColumn id="9" xr3:uid="{C3B0CD17-DB84-4099-A443-6B4756872C0B}" uniqueName="9" name="Colonna3" queryTableFieldId="18"/>
    <tableColumn id="11" xr3:uid="{9C1D3471-72D6-4FE4-A9CB-8A5D55E7492E}" uniqueName="11" name="Data piena inizio" queryTableFieldId="19"/>
    <tableColumn id="12" xr3:uid="{005E5B4E-6C45-4B6B-99D6-7D4B96CAF15B}" uniqueName="12" name="Data piena fine" queryTableFieldId="20"/>
    <tableColumn id="13" xr3:uid="{3E0A29FF-3967-4D6A-8818-F1664899A17F}" uniqueName="13" name="Giorno inizio" queryTableFieldId="21"/>
    <tableColumn id="14" xr3:uid="{720558DA-6A92-46AF-83D6-525FEF9F51E9}" uniqueName="14" name="Giorno fine" queryTableFieldId="22"/>
    <tableColumn id="15" xr3:uid="{4FFC2EAF-CAAB-406E-B40C-A7E15E5BA737}" uniqueName="15" name="Colonna2" queryTableFieldId="23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B46F4E7-5933-433C-BCB9-94A5166D913D}" name="Marzo" displayName="Marzo" ref="A1:O40" tableType="queryTable" totalsRowShown="0">
  <autoFilter ref="A1:O40" xr:uid="{2F83E93E-959A-499F-9F96-D35723652536}"/>
  <tableColumns count="15">
    <tableColumn id="8" xr3:uid="{B2CD7C28-0E06-4244-98BB-CE931DB97EAF}" uniqueName="8" name="Colonna1" queryTableFieldId="14"/>
    <tableColumn id="10" xr3:uid="{6AFEDF4D-42E2-4B69-B06A-926F59D64BB4}" uniqueName="10" name="Mese" queryTableFieldId="12"/>
    <tableColumn id="1" xr3:uid="{6284C636-3AD0-4437-83A0-FC3BFED45AD8}" uniqueName="1" name="Modifica" queryTableFieldId="1" dataDxfId="366"/>
    <tableColumn id="2" xr3:uid="{B5D04826-959F-4688-B625-8420E701814F}" uniqueName="2" name="Tipologia" queryTableFieldId="2"/>
    <tableColumn id="3" xr3:uid="{6D55E48F-FFE8-4F02-AB34-24D022482814}" uniqueName="3" name="Data inizio" queryTableFieldId="3"/>
    <tableColumn id="4" xr3:uid="{F84F6E40-6382-49DE-8EEC-76830BE77165}" uniqueName="4" name="Data fine" queryTableFieldId="4"/>
    <tableColumn id="5" xr3:uid="{549AC5E5-8DF4-456F-A509-C5B30587E78E}" uniqueName="5" name="Nome Gara" queryTableFieldId="5" dataDxfId="365"/>
    <tableColumn id="6" xr3:uid="{B1FDB067-FC92-490E-BC22-E471DCC6BBB6}" uniqueName="6" name="Circolo" queryTableFieldId="6"/>
    <tableColumn id="7" xr3:uid="{45FE1069-E64D-4A58-B770-72B147C0CF65}" uniqueName="7" name="Zona" queryTableFieldId="7"/>
    <tableColumn id="9" xr3:uid="{B060B6F1-DEF7-43E4-A9D1-682F8A7823D2}" uniqueName="9" name="Colonna3" queryTableFieldId="18"/>
    <tableColumn id="11" xr3:uid="{BF6B8BB3-4F9C-4679-9287-0A6C95FF81D4}" uniqueName="11" name="Data piena inizio" queryTableFieldId="19"/>
    <tableColumn id="12" xr3:uid="{A8EBDB87-C340-4E58-B888-09F2AF0343DD}" uniqueName="12" name="Data piena fine" queryTableFieldId="20"/>
    <tableColumn id="13" xr3:uid="{2D4C8750-B896-4174-B3E2-B524103B2AEE}" uniqueName="13" name="Giorno inizio" queryTableFieldId="21"/>
    <tableColumn id="14" xr3:uid="{F5C58258-3AB5-405E-B314-536343D9638D}" uniqueName="14" name="Giorno fine" queryTableFieldId="22"/>
    <tableColumn id="15" xr3:uid="{8FE3BCC4-F0C9-40DA-BA70-BF3873CB0508}" uniqueName="15" name="Colonna2" queryTableFieldId="23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D5EF7CD-01A7-4ACA-A014-32A8B1406AF3}" name="Aprile" displayName="Aprile" ref="A1:O56" tableType="queryTable" totalsRowShown="0">
  <autoFilter ref="A1:O56" xr:uid="{78AD2F2A-96A8-4823-BFBB-0115AB0DCBEA}"/>
  <tableColumns count="15">
    <tableColumn id="9" xr3:uid="{A5A167DF-84B8-4AF9-9EA6-57BB08DB0D53}" uniqueName="9" name="Colonna1" queryTableFieldId="9"/>
    <tableColumn id="1" xr3:uid="{ED80755B-99CE-4BDD-B000-268A7547C3FC}" uniqueName="1" name="Mese" queryTableFieldId="1" dataDxfId="364"/>
    <tableColumn id="2" xr3:uid="{0F3E52CA-AB49-4045-8C74-70537C1E9E39}" uniqueName="2" name="Modifica" queryTableFieldId="2"/>
    <tableColumn id="3" xr3:uid="{C36919E1-6CAA-421B-B1C3-DF07FB3A1374}" uniqueName="3" name="Tipologia" queryTableFieldId="3"/>
    <tableColumn id="4" xr3:uid="{276ACF7C-295E-4F63-833C-53C9973DB56A}" uniqueName="4" name="Data inizio" queryTableFieldId="4"/>
    <tableColumn id="5" xr3:uid="{D1AEF19F-C7DA-4972-A6EC-7CFF38477370}" uniqueName="5" name="Data fine" queryTableFieldId="5"/>
    <tableColumn id="6" xr3:uid="{85337DAC-2270-4A77-9E9B-89DB835F57BD}" uniqueName="6" name="Nome Gara" queryTableFieldId="6" dataDxfId="363"/>
    <tableColumn id="7" xr3:uid="{57A660C0-3A65-46EF-A82E-C4BE68B20235}" uniqueName="7" name="Circolo" queryTableFieldId="7"/>
    <tableColumn id="8" xr3:uid="{DAD08D66-8DF9-4128-96F4-6809FA1362AD}" uniqueName="8" name="Zona" queryTableFieldId="8"/>
    <tableColumn id="10" xr3:uid="{3DE18BC2-7FD2-4931-83B6-E6ADA7E32DCD}" uniqueName="10" name="Colonna3" queryTableFieldId="13"/>
    <tableColumn id="11" xr3:uid="{59353905-338F-4A46-BF44-F9277C70DD54}" uniqueName="11" name="Data piena inizio" queryTableFieldId="14"/>
    <tableColumn id="12" xr3:uid="{D64FD42D-E3C6-47D6-A0A5-F74EF0E20EAC}" uniqueName="12" name="Data piena fine" queryTableFieldId="15"/>
    <tableColumn id="13" xr3:uid="{EC52AF33-D79F-4026-85EA-3721E3958F79}" uniqueName="13" name="Giorno inizio" queryTableFieldId="16"/>
    <tableColumn id="14" xr3:uid="{0F2D30CE-26C7-44F9-8E1A-891C886C24AE}" uniqueName="14" name="Giorno fine" queryTableFieldId="17"/>
    <tableColumn id="15" xr3:uid="{94093133-ECC9-4DAA-BE81-3F60F396384B}" uniqueName="15" name="Colonna2" queryTableFieldId="18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2D2DA69-FC6B-46DF-8B2B-A550A8767491}" name="Maggio" displayName="Maggio" ref="A1:O36" tableType="queryTable" totalsRowShown="0">
  <autoFilter ref="A1:O36" xr:uid="{569E778B-72E9-401D-82C9-D45F316B6370}"/>
  <tableColumns count="15">
    <tableColumn id="9" xr3:uid="{B8A27E3D-CE07-4D8E-8126-377102851CE6}" uniqueName="9" name="Colonna1" queryTableFieldId="9"/>
    <tableColumn id="1" xr3:uid="{4BFDFA69-FDB4-4FEA-93E4-AD547BD41608}" uniqueName="1" name="Mese" queryTableFieldId="1" dataDxfId="362"/>
    <tableColumn id="2" xr3:uid="{75BD0CB1-65FB-4FB6-8C3E-6FD74811B75C}" uniqueName="2" name="Modifica" queryTableFieldId="2"/>
    <tableColumn id="3" xr3:uid="{1F313B2C-D63E-443F-8F42-E0D11290689D}" uniqueName="3" name="Tipologia" queryTableFieldId="3"/>
    <tableColumn id="4" xr3:uid="{333DFA15-EC69-4B0C-B68B-08E03C001EB5}" uniqueName="4" name="Data inizio" queryTableFieldId="4"/>
    <tableColumn id="5" xr3:uid="{1B65B2FD-991F-45A9-971B-A811C77AED80}" uniqueName="5" name="Data fine" queryTableFieldId="5"/>
    <tableColumn id="6" xr3:uid="{A5B9CC60-2B00-40EE-99B8-4E06D5B912F0}" uniqueName="6" name="Nome Gara" queryTableFieldId="6" dataDxfId="361"/>
    <tableColumn id="7" xr3:uid="{A8AC35F2-1950-48DA-830C-D9F5611D4B89}" uniqueName="7" name="Circolo" queryTableFieldId="7"/>
    <tableColumn id="8" xr3:uid="{6681601B-A69A-451A-8042-1E2F3F5B7AFF}" uniqueName="8" name="Zona" queryTableFieldId="8"/>
    <tableColumn id="10" xr3:uid="{9E39AA5A-8555-44DC-B657-37EA13DE0B09}" uniqueName="10" name="Colonna3" queryTableFieldId="13"/>
    <tableColumn id="11" xr3:uid="{1C18F78D-F35A-4105-9A81-E4A2416AC740}" uniqueName="11" name="Data piena inizio" queryTableFieldId="14"/>
    <tableColumn id="12" xr3:uid="{0875072E-E38C-40CF-BB2D-C9B5279314A5}" uniqueName="12" name="Data piena fine" queryTableFieldId="15"/>
    <tableColumn id="13" xr3:uid="{7815C853-5E1F-4CE3-83AB-E342888D2C7F}" uniqueName="13" name="Giorno inizio" queryTableFieldId="16"/>
    <tableColumn id="14" xr3:uid="{9872CA36-7C7F-4ABF-8CDF-26295CB8B1BE}" uniqueName="14" name="Giorno fine" queryTableFieldId="17"/>
    <tableColumn id="15" xr3:uid="{7ADC65A4-E058-4507-8278-56713AA36DCD}" uniqueName="15" name="Colonna2" queryTableFieldId="18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4AA4525-6CE9-4E1A-B972-007CEBAA933A}" name="Giugno" displayName="Giugno" ref="A1:O77" tableType="queryTable" totalsRowShown="0">
  <autoFilter ref="A1:O77" xr:uid="{3B0E0B95-93C9-45FA-8F00-BADA51A991A8}"/>
  <tableColumns count="15">
    <tableColumn id="9" xr3:uid="{BBB62A51-057C-423D-AB82-570683E285DF}" uniqueName="9" name="Colonna1" queryTableFieldId="9"/>
    <tableColumn id="1" xr3:uid="{9E6BBE0B-3904-4E96-AEBA-22965984494D}" uniqueName="1" name="Mese" queryTableFieldId="1" dataDxfId="360"/>
    <tableColumn id="2" xr3:uid="{C9E41139-6138-43F8-B6A0-F31A5DB54BDD}" uniqueName="2" name="Modifica" queryTableFieldId="2"/>
    <tableColumn id="3" xr3:uid="{21E55CB6-E907-49FB-8E63-F37DCB3FE121}" uniqueName="3" name="Tipologia" queryTableFieldId="3"/>
    <tableColumn id="4" xr3:uid="{BDFD8598-395D-45A1-88D0-4817140CB3BB}" uniqueName="4" name="Data inizio" queryTableFieldId="4"/>
    <tableColumn id="5" xr3:uid="{C883223C-3256-4E08-840C-802755BAECB1}" uniqueName="5" name="Data fine" queryTableFieldId="5"/>
    <tableColumn id="6" xr3:uid="{00D956CF-A070-4070-9CA2-66FAAD366E54}" uniqueName="6" name="Nome Gara" queryTableFieldId="6" dataDxfId="359"/>
    <tableColumn id="7" xr3:uid="{CE8110EE-3106-4B78-86F3-D5A62B68BEC3}" uniqueName="7" name="Circolo" queryTableFieldId="7"/>
    <tableColumn id="8" xr3:uid="{EC94CE3F-271B-47B0-881C-ED275DE2B2D0}" uniqueName="8" name="Zona" queryTableFieldId="8"/>
    <tableColumn id="10" xr3:uid="{95CB3DBB-2EC3-46E2-8AFF-C66A52C613C4}" uniqueName="10" name="Colonna3" queryTableFieldId="13"/>
    <tableColumn id="11" xr3:uid="{DD754FEC-6A8A-40D8-9951-20FEA60C0390}" uniqueName="11" name="Data piena inizio" queryTableFieldId="14"/>
    <tableColumn id="12" xr3:uid="{B20AEB9F-A668-42C2-981F-5920448318D6}" uniqueName="12" name="Data piena fine" queryTableFieldId="15"/>
    <tableColumn id="13" xr3:uid="{48E05FCA-07CF-4F7A-B78A-6BF68EBD34DA}" uniqueName="13" name="Giorno inizio" queryTableFieldId="16"/>
    <tableColumn id="14" xr3:uid="{008039B4-A362-4C30-AA13-C79AF83E2AE4}" uniqueName="14" name="Giorno fine" queryTableFieldId="17"/>
    <tableColumn id="15" xr3:uid="{EDFABCAA-8BCB-4B28-B0D5-170E6DB625CE}" uniqueName="15" name="Colonna2" queryTableFieldId="1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E67103B-0B96-4901-91F3-13A788B80749}" name="Append1" displayName="Append1" ref="A1:G23" totalsRowShown="0" headerRowDxfId="401" headerRowBorderDxfId="400" tableBorderDxfId="399" totalsRowBorderDxfId="398">
  <autoFilter ref="A1:G23" xr:uid="{8F724396-2937-48DA-9CC1-3ECC0FDF72E2}"/>
  <tableColumns count="7">
    <tableColumn id="1" xr3:uid="{CBFBD5E5-5EE3-4784-B9D1-ABA232061959}" name="Tipologia" dataDxfId="397"/>
    <tableColumn id="2" xr3:uid="{FB758567-7774-4A33-A2DB-7D6E9FB76B82}" name="Modifica" dataDxfId="396"/>
    <tableColumn id="3" xr3:uid="{9D390118-F4BE-4FA1-B34E-D5C129A86703}" name="Mese" dataDxfId="395"/>
    <tableColumn id="4" xr3:uid="{13E4E791-0F0C-4E89-B1B9-562CB1131F55}" name="Colonna1" dataDxfId="394"/>
    <tableColumn id="5" xr3:uid="{2D6B0800-7F44-4B45-96E9-A196E5B53BF0}" name="Nome Gara" dataDxfId="393"/>
    <tableColumn id="6" xr3:uid="{DE010FC4-CEBC-4C27-A0B0-B2FACDBEF6F9}" name="Circolo" dataDxfId="392"/>
    <tableColumn id="7" xr3:uid="{37E92E55-95D0-4DB0-BC15-B7AB021050F7}" name="Zona" dataDxfId="391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9299136-7F20-42B1-884D-74065A770D63}" name="Luglio" displayName="Luglio" ref="A1:O68" tableType="queryTable" totalsRowShown="0">
  <autoFilter ref="A1:O68" xr:uid="{35380323-C925-4D50-B62B-0FA592CCF382}"/>
  <tableColumns count="15">
    <tableColumn id="9" xr3:uid="{8F004FCE-CC9A-4665-8FE2-4D68F312B4EA}" uniqueName="9" name="Colonna1" queryTableFieldId="9"/>
    <tableColumn id="1" xr3:uid="{FCD93415-535A-42FB-BC5A-AD9E4D936B5E}" uniqueName="1" name="Mese" queryTableFieldId="1" dataDxfId="358"/>
    <tableColumn id="2" xr3:uid="{F7B4A431-DB91-4018-A5BB-AEC35F98A07A}" uniqueName="2" name="Modifica" queryTableFieldId="2"/>
    <tableColumn id="3" xr3:uid="{72C06F35-560A-401E-B0A7-41DB01B48882}" uniqueName="3" name="Tipologia" queryTableFieldId="3"/>
    <tableColumn id="4" xr3:uid="{CBCBC2B5-9C5B-4822-A7A4-AC884DF55D1E}" uniqueName="4" name="Data inizio" queryTableFieldId="4"/>
    <tableColumn id="5" xr3:uid="{BB70D60E-D241-4CE8-81C3-FA6F60BA210B}" uniqueName="5" name="Data fine" queryTableFieldId="5"/>
    <tableColumn id="6" xr3:uid="{452FF458-20F2-47EB-B8FE-37BD8FBAFEFE}" uniqueName="6" name="Nome Gara" queryTableFieldId="6" dataDxfId="357"/>
    <tableColumn id="7" xr3:uid="{99F69B47-2EC1-485D-8834-E9A117EA96FF}" uniqueName="7" name="Circolo" queryTableFieldId="7"/>
    <tableColumn id="8" xr3:uid="{4F4AAD59-ECD2-4373-ABE4-8C9E68FAB5C7}" uniqueName="8" name="Zona" queryTableFieldId="8"/>
    <tableColumn id="10" xr3:uid="{41A9BBC3-873C-4A2B-BF1A-EE1BA48FC4C8}" uniqueName="10" name="Colonna3" queryTableFieldId="13"/>
    <tableColumn id="11" xr3:uid="{5C8F2EC1-028C-4C37-8F28-E2421D0E4A14}" uniqueName="11" name="Data piena inizio" queryTableFieldId="14"/>
    <tableColumn id="12" xr3:uid="{7698B2BD-A35A-4F40-A531-347C162722F0}" uniqueName="12" name="Data piena fine" queryTableFieldId="15"/>
    <tableColumn id="13" xr3:uid="{A6FE905B-1D8F-4B41-B8CD-3F5660A85641}" uniqueName="13" name="Giorno inizio" queryTableFieldId="16"/>
    <tableColumn id="14" xr3:uid="{C0AB0DF1-F4EE-4FC8-A9DA-2085A0517089}" uniqueName="14" name="Giorno fine" queryTableFieldId="17"/>
    <tableColumn id="15" xr3:uid="{80685742-7EC7-46A1-9891-D5F2ABE304D1}" uniqueName="15" name="Colonna2" queryTableFieldId="18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E9DC933-EAAC-42D7-9800-D5244692B3F6}" name="Agosto" displayName="Agosto" ref="A1:O39" tableType="queryTable" totalsRowShown="0">
  <autoFilter ref="A1:O39" xr:uid="{E8577C66-08FB-470F-B958-993E77A517F6}"/>
  <tableColumns count="15">
    <tableColumn id="9" xr3:uid="{BD757823-DF12-4C22-AE3D-8760507983C3}" uniqueName="9" name="Colonna1" queryTableFieldId="9"/>
    <tableColumn id="1" xr3:uid="{C17CBD0C-F210-4698-90F2-99A29048E70F}" uniqueName="1" name="Mese" queryTableFieldId="1" dataDxfId="356"/>
    <tableColumn id="2" xr3:uid="{D5E9BD32-BABD-465C-A774-4013B7C04A8A}" uniqueName="2" name="Modifica" queryTableFieldId="2"/>
    <tableColumn id="3" xr3:uid="{A42795AA-9BD3-4B30-9313-4AD32B93121D}" uniqueName="3" name="Tipologia" queryTableFieldId="3"/>
    <tableColumn id="4" xr3:uid="{619FA614-DCA0-48CA-8078-EA86A80E20FA}" uniqueName="4" name="Data inizio" queryTableFieldId="4"/>
    <tableColumn id="5" xr3:uid="{E8DCBB52-90F2-4AC6-A4D7-67FF710CBA56}" uniqueName="5" name="Data fine" queryTableFieldId="5"/>
    <tableColumn id="6" xr3:uid="{5F7443E2-F904-469D-A0B1-B435546DE534}" uniqueName="6" name="Nome Gara" queryTableFieldId="6" dataDxfId="355"/>
    <tableColumn id="7" xr3:uid="{54817663-F931-4428-AC8D-3853DCB7B9DC}" uniqueName="7" name="Circolo" queryTableFieldId="7"/>
    <tableColumn id="8" xr3:uid="{F0D35868-3263-43FF-81EE-00EE7007CF12}" uniqueName="8" name="Zona" queryTableFieldId="8"/>
    <tableColumn id="10" xr3:uid="{37711771-ED73-49D4-A803-70D31504CACF}" uniqueName="10" name="Colonna3" queryTableFieldId="13"/>
    <tableColumn id="11" xr3:uid="{1B824932-A357-493D-A978-065AF818AF6C}" uniqueName="11" name="Data piena inizio" queryTableFieldId="14"/>
    <tableColumn id="12" xr3:uid="{8D78F8C7-41DD-43C6-A775-D414324D08EE}" uniqueName="12" name="Data piena fine" queryTableFieldId="15"/>
    <tableColumn id="13" xr3:uid="{C5724AC6-CD43-4484-8439-402596913D03}" uniqueName="13" name="Giorno inizio" queryTableFieldId="16"/>
    <tableColumn id="14" xr3:uid="{3E8C50C6-3E19-4A4A-B6F6-8486A2AA8824}" uniqueName="14" name="Giorno fine" queryTableFieldId="17"/>
    <tableColumn id="15" xr3:uid="{8B6C9290-CB6B-4AF0-8B39-CBE2C769273F}" uniqueName="15" name="Colonna2" queryTableFieldId="18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73B1813-1359-47C2-874D-93C21B2054E5}" name="Settembre" displayName="Settembre" ref="A1:O51" tableType="queryTable" totalsRowShown="0">
  <autoFilter ref="A1:O51" xr:uid="{3FE9F7ED-90B8-445C-89BB-D75FCDFA9D42}"/>
  <tableColumns count="15">
    <tableColumn id="9" xr3:uid="{99B9059C-773A-4CDB-BBAF-BDA644E7FDB6}" uniqueName="9" name="Colonna1" queryTableFieldId="9"/>
    <tableColumn id="1" xr3:uid="{940EE904-8D0E-4BEC-86E3-AFA9D72EA7B1}" uniqueName="1" name="Mese" queryTableFieldId="1" dataDxfId="10"/>
    <tableColumn id="2" xr3:uid="{75BCDC89-159E-428E-B986-76D05993E2E0}" uniqueName="2" name="Modifica" queryTableFieldId="2"/>
    <tableColumn id="3" xr3:uid="{4B25BB76-1F7E-4F12-88FA-B52A70E51EF4}" uniqueName="3" name="Tipologia" queryTableFieldId="3"/>
    <tableColumn id="4" xr3:uid="{BD2788B0-3B9B-4757-B521-872F9520ABD5}" uniqueName="4" name="Data inizio" queryTableFieldId="4"/>
    <tableColumn id="5" xr3:uid="{34A7E8D4-87F1-46C5-90FF-416E9F72168F}" uniqueName="5" name="Data fine" queryTableFieldId="5"/>
    <tableColumn id="6" xr3:uid="{478D3247-CCED-481A-9B2F-B9E9AEC94DC9}" uniqueName="6" name="Nome Gara" queryTableFieldId="6" dataDxfId="9"/>
    <tableColumn id="7" xr3:uid="{05903AD5-4B13-41CF-9B6B-1C09AB1DC34D}" uniqueName="7" name="Circolo" queryTableFieldId="7"/>
    <tableColumn id="8" xr3:uid="{72D3DE50-29C8-41EF-8308-4E22CBA9E5AB}" uniqueName="8" name="Zona" queryTableFieldId="8"/>
    <tableColumn id="10" xr3:uid="{D2BA9D57-3BF6-4124-8DC3-76D796719E65}" uniqueName="10" name="Colonna3" queryTableFieldId="13"/>
    <tableColumn id="11" xr3:uid="{9F7D0025-CE19-448B-B090-28BFAEC6D36F}" uniqueName="11" name="Data piena inizio" queryTableFieldId="14"/>
    <tableColumn id="12" xr3:uid="{EC89AF78-4066-46A2-BBC7-B4AFA75E6C14}" uniqueName="12" name="Data piena fine" queryTableFieldId="15"/>
    <tableColumn id="13" xr3:uid="{3CEB20FE-F21A-4C4D-9807-9975370AB514}" uniqueName="13" name="Giorno inizio" queryTableFieldId="16"/>
    <tableColumn id="14" xr3:uid="{654360BC-BE2E-4884-A8A0-6C63B29FAE73}" uniqueName="14" name="Giorno fine" queryTableFieldId="17"/>
    <tableColumn id="15" xr3:uid="{97CC2B78-BC41-450B-BBBE-462FAC8D954B}" uniqueName="15" name="Colonna2" queryTableFieldId="18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66D1DB9-C244-4801-96F9-46616A9516BB}" name="Ottobre" displayName="Ottobre" ref="A1:O41" tableType="queryTable" totalsRowShown="0">
  <autoFilter ref="A1:O41" xr:uid="{C202486F-8C93-4B33-97DD-11AA0E163863}"/>
  <tableColumns count="15">
    <tableColumn id="9" xr3:uid="{356CAA6C-F8B6-4345-8953-9E5DEC63D62C}" uniqueName="9" name="Colonna1" queryTableFieldId="9"/>
    <tableColumn id="1" xr3:uid="{5870F84B-28FA-40F5-9543-A0F35D2B53F3}" uniqueName="1" name="Mese" queryTableFieldId="1" dataDxfId="354"/>
    <tableColumn id="2" xr3:uid="{B6BA4575-A0C9-483B-BFF6-97823D21B3ED}" uniqueName="2" name="Modifica" queryTableFieldId="2"/>
    <tableColumn id="3" xr3:uid="{C1D59C5F-69D6-4070-8170-007207C862A9}" uniqueName="3" name="Tipologia" queryTableFieldId="3"/>
    <tableColumn id="4" xr3:uid="{E33D8140-C6FC-4FBA-AA6A-2AA5BAE81028}" uniqueName="4" name="Data inizio" queryTableFieldId="4"/>
    <tableColumn id="5" xr3:uid="{5FF91567-E809-4618-B1D7-8EF28FA4F80E}" uniqueName="5" name="Data fine" queryTableFieldId="5"/>
    <tableColumn id="6" xr3:uid="{1BFCE6FC-C842-4281-97D8-66D548FEE1A8}" uniqueName="6" name="Nome Gara" queryTableFieldId="6" dataDxfId="353"/>
    <tableColumn id="7" xr3:uid="{7E44ABFB-1CE9-487C-9B2B-6F44963C5FCC}" uniqueName="7" name="Circolo" queryTableFieldId="7"/>
    <tableColumn id="8" xr3:uid="{A86D8D49-D94D-4801-BEBA-ED9179EBED5E}" uniqueName="8" name="Zona" queryTableFieldId="8"/>
    <tableColumn id="10" xr3:uid="{CE4C024B-97C5-42EE-BAD7-D110F365F68E}" uniqueName="10" name="Colonna3" queryTableFieldId="13"/>
    <tableColumn id="11" xr3:uid="{0FF24F7F-F30A-4181-8F91-6832CCCA5641}" uniqueName="11" name="Data piena inizio" queryTableFieldId="14"/>
    <tableColumn id="12" xr3:uid="{9DF18366-4F6F-46FD-A6E5-B2298AE0970E}" uniqueName="12" name="Data piena fine" queryTableFieldId="15"/>
    <tableColumn id="13" xr3:uid="{8AC15B3B-F4FB-4253-AF87-49B49B69AA56}" uniqueName="13" name="Giorno inizio" queryTableFieldId="16"/>
    <tableColumn id="14" xr3:uid="{3FF78C7C-EABF-48AB-AC31-D163E806229B}" uniqueName="14" name="Giorno fine" queryTableFieldId="17"/>
    <tableColumn id="15" xr3:uid="{2AE36E47-4FDD-4C2F-B3F6-6A304DCDB776}" uniqueName="15" name="Colonna2" queryTableFieldId="18"/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7743A7BE-6B2B-4AC5-A408-3A4A1E0F8DBB}" name="Novembre" displayName="Novembre" ref="A1:O29" tableType="queryTable" totalsRowShown="0">
  <autoFilter ref="A1:O29" xr:uid="{290C863C-1B90-490B-A9B4-E316A0EC3B65}"/>
  <tableColumns count="15">
    <tableColumn id="9" xr3:uid="{83EDB8C5-6898-4093-9888-215BBAD705C6}" uniqueName="9" name="Colonna1" queryTableFieldId="9"/>
    <tableColumn id="1" xr3:uid="{7BBD1C0D-D9CD-44E5-A091-71E9EA9A625A}" uniqueName="1" name="Mese" queryTableFieldId="1" dataDxfId="352"/>
    <tableColumn id="2" xr3:uid="{827EA689-9FD8-4E10-8CE5-E71F7D60AE6B}" uniqueName="2" name="Modifica" queryTableFieldId="2"/>
    <tableColumn id="3" xr3:uid="{22E867FC-A063-495E-8B9F-652596EDE88F}" uniqueName="3" name="Tipologia" queryTableFieldId="3"/>
    <tableColumn id="4" xr3:uid="{69060AC0-D220-41E5-84B7-ED04BDA49227}" uniqueName="4" name="Data inizio" queryTableFieldId="4"/>
    <tableColumn id="5" xr3:uid="{18E1DCF5-94D5-42A1-892D-F5719A3D55C7}" uniqueName="5" name="Data fine" queryTableFieldId="5"/>
    <tableColumn id="6" xr3:uid="{994D78D9-6EF5-46D9-9A3A-7F769E699F2F}" uniqueName="6" name="Nome Gara" queryTableFieldId="6" dataDxfId="351"/>
    <tableColumn id="7" xr3:uid="{FFDB3DFE-FBB7-4377-953F-FBD2D7CD998F}" uniqueName="7" name="Circolo" queryTableFieldId="7"/>
    <tableColumn id="8" xr3:uid="{61CEC896-4611-4A5F-8AE9-6ED1E5607CF5}" uniqueName="8" name="Zona" queryTableFieldId="8"/>
    <tableColumn id="10" xr3:uid="{2FD53113-A124-4883-9BE0-160A575F78C7}" uniqueName="10" name="Colonna3" queryTableFieldId="13"/>
    <tableColumn id="11" xr3:uid="{D448B879-EE41-42F2-8278-322EB60882E4}" uniqueName="11" name="Data piena inizio" queryTableFieldId="14"/>
    <tableColumn id="12" xr3:uid="{3F00F4E6-4D66-4083-906E-270109F8C73C}" uniqueName="12" name="Data piena fine" queryTableFieldId="15"/>
    <tableColumn id="13" xr3:uid="{48CAF207-21E7-4E73-B840-1607B13ED4D2}" uniqueName="13" name="Giorno inizio" queryTableFieldId="16"/>
    <tableColumn id="14" xr3:uid="{4FFC32D5-618A-4FF7-B633-5144BCD7D0DD}" uniqueName="14" name="Giorno fine" queryTableFieldId="17"/>
    <tableColumn id="15" xr3:uid="{9363ACA4-6707-4206-ADF6-F73D1947BC73}" uniqueName="15" name="Colonna2" queryTableFieldId="18"/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4D30E95-7AB4-4A7F-9D3B-316D2B7C8629}" name="Dicembre" displayName="Dicembre" ref="A1:O6" tableType="queryTable" totalsRowShown="0">
  <autoFilter ref="A1:O6" xr:uid="{DB2BEB20-BED2-45D7-908A-594951686553}"/>
  <tableColumns count="15">
    <tableColumn id="9" xr3:uid="{DE5E6748-216F-4F5A-A1EE-C6A69F0D4A33}" uniqueName="9" name="Colonna1" queryTableFieldId="9"/>
    <tableColumn id="1" xr3:uid="{2B82B6AB-E454-4F0D-B86E-B9160C2D1664}" uniqueName="1" name="Mese" queryTableFieldId="1" dataDxfId="350"/>
    <tableColumn id="2" xr3:uid="{BF951C2C-7557-468D-A994-53DCE3CC9CD1}" uniqueName="2" name="Modifica" queryTableFieldId="2"/>
    <tableColumn id="3" xr3:uid="{E5E6358A-AF9C-4AA9-8AB4-3C76391B16E4}" uniqueName="3" name="Tipologia" queryTableFieldId="3"/>
    <tableColumn id="4" xr3:uid="{C3112361-EB51-48A8-9744-F14764B56532}" uniqueName="4" name="Data inizio" queryTableFieldId="4"/>
    <tableColumn id="5" xr3:uid="{82BFA536-ECED-4758-B1EC-C622FD6F5331}" uniqueName="5" name="Data fine" queryTableFieldId="5" dataDxfId="349"/>
    <tableColumn id="6" xr3:uid="{A6D2C75F-11EF-4EAA-894F-93D3B1F1EAC1}" uniqueName="6" name="Nome Gara" queryTableFieldId="6" dataDxfId="348"/>
    <tableColumn id="7" xr3:uid="{2D17EBF5-F966-4E7E-8CF3-6743FC154E03}" uniqueName="7" name="Circolo" queryTableFieldId="7"/>
    <tableColumn id="8" xr3:uid="{3F4682A0-B5AA-4B7E-B775-6B5A4575E34B}" uniqueName="8" name="Zona" queryTableFieldId="8"/>
    <tableColumn id="10" xr3:uid="{C355C3E7-4B2E-4104-BDF1-4998DA755543}" uniqueName="10" name="Colonna3" queryTableFieldId="13"/>
    <tableColumn id="11" xr3:uid="{FFF6A206-5A16-471F-93F0-E3E920CD3F00}" uniqueName="11" name="Data piena inizio" queryTableFieldId="14"/>
    <tableColumn id="12" xr3:uid="{34142737-A337-436D-9207-B7298FA8D57D}" uniqueName="12" name="Data piena fine" queryTableFieldId="15"/>
    <tableColumn id="13" xr3:uid="{FF981BE3-77F9-4F7B-9E57-CC0309934D7B}" uniqueName="13" name="Giorno inizio" queryTableFieldId="16"/>
    <tableColumn id="14" xr3:uid="{10F34DBC-9350-4CBE-A7B0-655C75F9D962}" uniqueName="14" name="Giorno fine" queryTableFieldId="17"/>
    <tableColumn id="15" xr3:uid="{0D387606-6C8E-4E90-830A-3DBA5B9A279B}" uniqueName="15" name="Colonna2" queryTableFieldId="18"/>
  </tableColumns>
  <tableStyleInfo name="TableStyleMedium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D58475-BF0C-4451-BBD3-A532E079A456}" name="dicembre_2022" displayName="dicembre_2022" ref="A1:O7" tableType="queryTable" totalsRowShown="0">
  <autoFilter ref="A1:O7" xr:uid="{7FD58475-BF0C-4451-BBD3-A532E079A456}"/>
  <tableColumns count="15">
    <tableColumn id="1" xr3:uid="{007C731D-4209-41D7-B063-9A456F401639}" uniqueName="1" name="Colonna1" queryTableFieldId="1"/>
    <tableColumn id="2" xr3:uid="{DDDA3B9B-8E1A-4E32-B27E-5A920E3E7E94}" uniqueName="2" name="Mese" queryTableFieldId="2" dataDxfId="347"/>
    <tableColumn id="3" xr3:uid="{584815D9-6440-4752-8146-9748009EC1ED}" uniqueName="3" name="Modifica" queryTableFieldId="3"/>
    <tableColumn id="4" xr3:uid="{F092CF4B-E2E6-4A92-89FC-02160668FD46}" uniqueName="4" name="Tipologia" queryTableFieldId="4"/>
    <tableColumn id="5" xr3:uid="{22372D55-1817-4846-8C71-93406BE140A9}" uniqueName="5" name="Data inizio" queryTableFieldId="5"/>
    <tableColumn id="6" xr3:uid="{F74853B7-F587-497A-8C19-3E9C5979A03F}" uniqueName="6" name="Data fine" queryTableFieldId="6"/>
    <tableColumn id="7" xr3:uid="{2918C8DB-4A62-4B90-8149-0671B373636C}" uniqueName="7" name="Nome Gara" queryTableFieldId="7" dataDxfId="346"/>
    <tableColumn id="8" xr3:uid="{E29F5A3C-5731-4C01-9741-7AA6C6B2C022}" uniqueName="8" name="Circolo" queryTableFieldId="8"/>
    <tableColumn id="9" xr3:uid="{F79B939B-D37F-4C44-B31B-2B581E266A38}" uniqueName="9" name="Zona" queryTableFieldId="9"/>
    <tableColumn id="10" xr3:uid="{2FDAA651-8A0B-47C4-9CC7-C03604C8AC67}" uniqueName="10" name="Colonna3" queryTableFieldId="10" dataDxfId="345"/>
    <tableColumn id="11" xr3:uid="{04F37FD2-143E-4CE2-9FCC-F064230C61E6}" uniqueName="11" name="Data piena inizio" queryTableFieldId="11"/>
    <tableColumn id="12" xr3:uid="{0F7F7348-96DA-42B8-901D-482341D39E2C}" uniqueName="12" name="Data piena fine" queryTableFieldId="12"/>
    <tableColumn id="13" xr3:uid="{9E6B231D-A087-4FBA-8569-FE9EF7E145B0}" uniqueName="13" name="Giorno inizio" queryTableFieldId="13"/>
    <tableColumn id="14" xr3:uid="{54C4514F-BA3C-43B9-B40A-91C1BC1D1344}" uniqueName="14" name="Giorno fine" queryTableFieldId="14"/>
    <tableColumn id="15" xr3:uid="{9B55D601-9477-41F1-B70B-9DAB5602853C}" uniqueName="15" name="Colonna2" queryTableFieldId="15"/>
  </tableColumns>
  <tableStyleInfo name="TableStyleMedium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675099-F3FB-4F35-9743-9E2C7FBD751D}" name="Tabella7" displayName="Tabella7" ref="B8:P16" totalsRowShown="0" headerRowDxfId="344" dataDxfId="343" tableBorderDxfId="342">
  <autoFilter ref="B8:P16" xr:uid="{39AA4BB7-1D53-4FEC-86E8-5E77981FF1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0" xr3:uid="{D5B43A63-07DF-4F28-9218-040E80109D1E}" name="Colonna1" dataDxfId="341">
      <calculatedColumnFormula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calculatedColumnFormula>
    </tableColumn>
    <tableColumn id="9" xr3:uid="{57E53AB0-88FB-4783-B562-C8D86065A177}" name="Mese" dataDxfId="340">
      <calculatedColumnFormula>"Gennaio"</calculatedColumnFormula>
    </tableColumn>
    <tableColumn id="1" xr3:uid="{D57C87AD-CD51-41B6-9906-8B099B4E256F}" name="Modifica" dataDxfId="339"/>
    <tableColumn id="2" xr3:uid="{9E669407-394E-46BD-B3CD-B1BB2F95AEE9}" name="Tipologia" dataDxfId="338"/>
    <tableColumn id="3" xr3:uid="{E10F3DB3-B0A8-4BAD-AAEC-28EA7D29AF31}" name="Data inizio" dataDxfId="337"/>
    <tableColumn id="4" xr3:uid="{9B7C311E-5C8F-499B-A1BC-7EEB63C23632}" name="Data fine" dataDxfId="336"/>
    <tableColumn id="5" xr3:uid="{5956E075-BD2E-4D5D-BCFE-C6DBCD51CCD8}" name="Nome Gara" dataDxfId="335"/>
    <tableColumn id="6" xr3:uid="{022D8F90-D33B-454A-B63C-16595E220A26}" name="Circolo" dataDxfId="334"/>
    <tableColumn id="7" xr3:uid="{C9B52B1F-9949-46DC-87AF-863684673F5E}" name="Zona" dataDxfId="333"/>
    <tableColumn id="16" xr3:uid="{B21E6422-4E6C-4D0E-8BD3-F1F65D8EF371}" name="Colonna3" dataDxfId="332">
      <calculatedColumnFormula>1</calculatedColumnFormula>
    </tableColumn>
    <tableColumn id="8" xr3:uid="{CDF32544-1F14-49E8-8E2E-A1281DEF69BC}" name="Data piena inizio" dataDxfId="331">
      <calculatedColumnFormula>IFERROR(IF(Tabella7[[#This Row],[Data inizio]]="","",DATE($L$1,Tabella7[[#This Row],[Colonna3]],Tabella7[[#This Row],[Data inizio]])),"")</calculatedColumnFormula>
    </tableColumn>
    <tableColumn id="11" xr3:uid="{9DC537B0-3B7C-4E0D-A0A8-B791DE65F99E}" name="Data piena fine" dataDxfId="330">
      <calculatedColumnFormula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calculatedColumnFormula>
    </tableColumn>
    <tableColumn id="12" xr3:uid="{286AD022-93ED-44CB-ABB2-E73E4EDE0EEA}" name="Giorno inizio" dataDxfId="329">
      <calculatedColumnFormula>TEXT(Tabella7[[#This Row],[Data piena inizio]],"ggg")</calculatedColumnFormula>
    </tableColumn>
    <tableColumn id="13" xr3:uid="{8A1B6AF3-DF3F-4F13-B120-B24BDF2ECF87}" name="Giorno fine" dataDxfId="328">
      <calculatedColumnFormula>TEXT(Tabella7[[#This Row],[Data piena fine]],"ggg")</calculatedColumnFormula>
    </tableColumn>
    <tableColumn id="14" xr3:uid="{A48AA489-D25D-476A-A835-F4DD3EDED927}" name="Colonna2" dataDxfId="327">
      <calculatedColumnFormula>IF(AND(Tabella7[[#This Row],[Giorno inizio]]="",Tabella7[[#This Row],[Giorno fine]]=""),"",IF(Tabella7[[#This Row],[Giorno fine]]="",Tabella7[[#This Row],[Giorno inizio]],CONCATENATE(Tabella7[[#This Row],[Giorno inizio]]," - ",Tabella7[[#This Row],[Giorno fine]])))</calculatedColumnFormula>
    </tableColumn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AB76CA5-053C-416E-BDDC-F735ADE3B227}" name="Tabella712" displayName="Tabella712" ref="B17:P37" totalsRowShown="0" headerRowDxfId="326" dataDxfId="325" tableBorderDxfId="324">
  <autoFilter ref="B17:P37" xr:uid="{DC0469B0-59D4-4D34-97BA-382907010FC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18:J18">
    <sortCondition sortBy="fontColor" ref="H18" dxfId="323"/>
    <sortCondition ref="F18"/>
  </sortState>
  <tableColumns count="15">
    <tableColumn id="10" xr3:uid="{6226070A-FBDA-4AD1-B2B9-6DD27B01CF8E}" name="Colonna1" dataDxfId="322">
      <calculatedColumnFormula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calculatedColumnFormula>
    </tableColumn>
    <tableColumn id="9" xr3:uid="{32AAF322-5875-48FC-B01F-17FA86C47348}" name="Mese" dataDxfId="321">
      <calculatedColumnFormula>"Febbraio"</calculatedColumnFormula>
    </tableColumn>
    <tableColumn id="1" xr3:uid="{0FFC669A-582E-41B0-94F6-5722777D1EBD}" name="Modifica" dataDxfId="320"/>
    <tableColumn id="2" xr3:uid="{60E20C32-04DC-4997-9992-FC0B7BC1DD16}" name="Tipologia" dataDxfId="319"/>
    <tableColumn id="3" xr3:uid="{96E9A6F4-7BCD-435A-9270-142F60E051EC}" name="Data inizio" dataDxfId="318"/>
    <tableColumn id="4" xr3:uid="{5A6A3CDF-6B15-48D5-83A6-CF2527D0EC98}" name="Data fine" dataDxfId="317"/>
    <tableColumn id="5" xr3:uid="{13131A58-D611-441F-8A08-A977375289EF}" name="Nome Gara" dataDxfId="316"/>
    <tableColumn id="6" xr3:uid="{982D4D12-DEE8-45E8-9959-A1B7887DB193}" name="Circolo" dataDxfId="315"/>
    <tableColumn id="7" xr3:uid="{9A9A2809-72D7-401F-840B-7658BB8151FF}" name="Zona" dataDxfId="314"/>
    <tableColumn id="16" xr3:uid="{85E2FB96-1768-4453-BB3B-8E5979964A5E}" name="Colonna3" dataDxfId="313">
      <calculatedColumnFormula>2</calculatedColumnFormula>
    </tableColumn>
    <tableColumn id="8" xr3:uid="{95894660-B6E6-40FE-8B7C-7ED3043B0502}" name="Data piena inizio" dataDxfId="312">
      <calculatedColumnFormula>IFERROR(IF(Tabella712[[#This Row],[Data inizio]]="","",DATE($L$1,Tabella712[[#This Row],[Colonna3]],Tabella712[[#This Row],[Data inizio]])),"")</calculatedColumnFormula>
    </tableColumn>
    <tableColumn id="11" xr3:uid="{3DA94EAD-9DD3-4C25-8917-ACE71CEE4E16}" name="Data piena fine" dataDxfId="311">
      <calculatedColumnFormula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calculatedColumnFormula>
    </tableColumn>
    <tableColumn id="12" xr3:uid="{13F7C5C7-557B-49CD-AC0B-B936106B1213}" name="Giorno inizio" dataDxfId="310">
      <calculatedColumnFormula>TEXT(Tabella712[[#This Row],[Data piena inizio]],"ggg")</calculatedColumnFormula>
    </tableColumn>
    <tableColumn id="13" xr3:uid="{BB951B82-0A74-4972-8549-FA6BDF923BCC}" name="Giorno fine" dataDxfId="309">
      <calculatedColumnFormula>TEXT(Tabella712[[#This Row],[Data piena fine]],"ggg")</calculatedColumnFormula>
    </tableColumn>
    <tableColumn id="14" xr3:uid="{2112A4B6-43F8-4EC9-A609-B41C005E3601}" name="Colonna2" dataDxfId="308">
      <calculatedColumnFormula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calculatedColumnFormula>
    </tableColumn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4242D45-270B-4C12-A289-430B09BF2F48}" name="Tabella713" displayName="Tabella713" ref="B38:P77" totalsRowShown="0" headerRowDxfId="307" dataDxfId="306" tableBorderDxfId="305">
  <autoFilter ref="B38:P77" xr:uid="{E99F5971-7699-40B1-BF4E-EF33A48A06F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39:J39">
    <sortCondition sortBy="fontColor" ref="H39" dxfId="304"/>
    <sortCondition ref="F39"/>
  </sortState>
  <tableColumns count="15">
    <tableColumn id="10" xr3:uid="{0219ACA2-7BF9-4622-AA2E-C98C9C1BFC7B}" name="Colonna1" dataDxfId="303">
      <calculatedColumnFormula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calculatedColumnFormula>
    </tableColumn>
    <tableColumn id="9" xr3:uid="{E4C55E02-3429-42E8-AE51-FCE592258709}" name="Mese" dataDxfId="302">
      <calculatedColumnFormula>"Marzo"</calculatedColumnFormula>
    </tableColumn>
    <tableColumn id="1" xr3:uid="{91F81D40-9644-497F-A4B3-43A9B8ACAC04}" name="Modifica" dataDxfId="301"/>
    <tableColumn id="2" xr3:uid="{BB141505-7F7C-44B2-BFB9-E023B74E2846}" name="Tipologia" dataDxfId="300"/>
    <tableColumn id="3" xr3:uid="{DB72610D-8229-462E-A29E-B4589632A948}" name="Data inizio" dataDxfId="299"/>
    <tableColumn id="4" xr3:uid="{A68AD679-0DE3-4454-9B51-4CE050FA5D4F}" name="Data fine" dataDxfId="298"/>
    <tableColumn id="5" xr3:uid="{AAFBAB0A-47D3-482C-B485-EA0D7D9B1C9A}" name="Nome Gara" dataDxfId="297"/>
    <tableColumn id="6" xr3:uid="{524DB057-8A2C-4372-ABC9-B4AE10FF87C5}" name="Circolo" dataDxfId="296"/>
    <tableColumn id="7" xr3:uid="{1C5A5ACD-E0B4-4A35-93D2-05D246351C59}" name="Zona" dataDxfId="295"/>
    <tableColumn id="16" xr3:uid="{BD3F497A-0F6A-433D-A2A1-B3D4C544E477}" name="Colonna3" dataDxfId="294">
      <calculatedColumnFormula>3</calculatedColumnFormula>
    </tableColumn>
    <tableColumn id="8" xr3:uid="{24BF66EB-0633-4C0B-9000-F6E6E9B6D36E}" name="Data piena inizio" dataDxfId="293">
      <calculatedColumnFormula>IFERROR(IF(Tabella713[[#This Row],[Data inizio]]="","",DATE($L$1,Tabella713[[#This Row],[Colonna3]],Tabella713[[#This Row],[Data inizio]])),"")</calculatedColumnFormula>
    </tableColumn>
    <tableColumn id="11" xr3:uid="{4FB62C79-3EBF-4AD8-AA55-58ABEEED96DD}" name="Data piena fine" dataDxfId="292">
      <calculatedColumnFormula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calculatedColumnFormula>
    </tableColumn>
    <tableColumn id="12" xr3:uid="{7F7696C3-5EF5-4740-8FE5-D55C2ED1B3A5}" name="Giorno inizio" dataDxfId="291">
      <calculatedColumnFormula>TEXT(Tabella713[[#This Row],[Data piena inizio]],"ggg")</calculatedColumnFormula>
    </tableColumn>
    <tableColumn id="13" xr3:uid="{399FAD6A-6A04-4C8B-8471-E7F8AD033AC0}" name="Giorno fine" dataDxfId="290">
      <calculatedColumnFormula>TEXT(Tabella713[[#This Row],[Data piena fine]],"ggg")</calculatedColumnFormula>
    </tableColumn>
    <tableColumn id="14" xr3:uid="{81248B15-E117-48C3-BA5A-CFA363DA0CBB}" name="Colonna2" dataDxfId="289">
      <calculatedColumnFormula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9754FD2-6499-4BFC-97B2-688563547000}" name="Gare_54_54" displayName="Gare_54_54" ref="A1:H21" tableType="queryTable" totalsRowShown="0">
  <autoFilter ref="A1:H21" xr:uid="{A19FAB92-BB6D-443D-8039-FC221EC6617C}"/>
  <tableColumns count="8">
    <tableColumn id="1" xr3:uid="{C5BA988B-7D8C-4F5C-BA54-C785CD0A6263}" uniqueName="1" name="Tipologia" queryTableFieldId="1"/>
    <tableColumn id="2" xr3:uid="{12C1022F-E7CB-44EE-89AA-822A371F8314}" uniqueName="2" name="Modifica" queryTableFieldId="2"/>
    <tableColumn id="3" xr3:uid="{31859F9A-0F95-4E18-A769-A106407850A7}" uniqueName="3" name="Mese" queryTableFieldId="3"/>
    <tableColumn id="4" xr3:uid="{867DEF18-526E-4B5C-95EF-98E1C2A70FFF}" uniqueName="4" name="Colonna1" queryTableFieldId="4"/>
    <tableColumn id="8" xr3:uid="{D52178EB-6159-42D0-997B-646C8B2CF65E}" uniqueName="8" name="Colonna2" queryTableFieldId="8"/>
    <tableColumn id="5" xr3:uid="{CB25FA45-19D0-4B94-A605-0F7516B3CE3D}" uniqueName="5" name="Nome Gara" queryTableFieldId="5"/>
    <tableColumn id="6" xr3:uid="{3A77D3B4-FF2A-4DD2-8D5A-074F5C97787B}" uniqueName="6" name="Circolo" queryTableFieldId="6"/>
    <tableColumn id="7" xr3:uid="{C1FDCCB8-9ECB-4AA7-A2D3-90BAE9BBDD00}" uniqueName="7" name="Zona" queryTableFieldId="7"/>
  </tableColumns>
  <tableStyleInfo name="TableStyleMedium7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294930C-8763-4888-8D84-0AFFF93A3E24}" name="Tabella27" displayName="Tabella27" ref="B78:P133" totalsRowShown="0" headerRowDxfId="288" dataDxfId="286" headerRowBorderDxfId="287" tableBorderDxfId="285">
  <autoFilter ref="B78:P133" xr:uid="{E302FC5E-9357-409E-B09A-0E39C598138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79:J79">
    <sortCondition sortBy="fontColor" ref="H79" dxfId="284"/>
    <sortCondition ref="F79"/>
  </sortState>
  <tableColumns count="15">
    <tableColumn id="9" xr3:uid="{EC63870C-70B2-47C1-9630-9ADCCA72D3F3}" name="Colonna1" dataDxfId="283">
      <calculatedColumnFormula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calculatedColumnFormula>
    </tableColumn>
    <tableColumn id="1" xr3:uid="{F39E4C52-439B-4AB2-99D7-F9B85A69D314}" name="Mese" dataDxfId="282">
      <calculatedColumnFormula>"Aprile"</calculatedColumnFormula>
    </tableColumn>
    <tableColumn id="2" xr3:uid="{4FD44778-B7B8-44D0-947C-7531A8485C51}" name="Modifica" dataDxfId="281"/>
    <tableColumn id="3" xr3:uid="{DD133A55-B9C0-4170-8BD4-4DDA09440AD6}" name="Tipologia" dataDxfId="280"/>
    <tableColumn id="4" xr3:uid="{176408E1-ACDB-4D1D-99BE-F43772AB674A}" name="Data inizio" dataDxfId="279"/>
    <tableColumn id="5" xr3:uid="{A04EC550-316F-434A-8376-50ECC3460109}" name="Data fine" dataDxfId="278"/>
    <tableColumn id="6" xr3:uid="{79925A99-12B3-4A4C-92BB-952C5846561B}" name="Nome Gara" dataDxfId="277"/>
    <tableColumn id="7" xr3:uid="{C6D52F71-7DF9-4D97-94CD-0DAA939C82E3}" name="Circolo" dataDxfId="276"/>
    <tableColumn id="8" xr3:uid="{8673B030-2CC4-4D81-A26F-BB0732DA8CB9}" name="Zona" dataDxfId="275"/>
    <tableColumn id="11" xr3:uid="{B364A35D-F063-4199-A99B-9674801BECE6}" name="Colonna3" dataDxfId="274">
      <calculatedColumnFormula>4</calculatedColumnFormula>
    </tableColumn>
    <tableColumn id="12" xr3:uid="{F9AA2E63-8879-4477-8B9B-552C7605AEA9}" name="Data piena inizio" dataDxfId="273">
      <calculatedColumnFormula>IFERROR(IF(Tabella27[[#This Row],[Data inizio]]="","",DATE($L$1,Tabella27[[#This Row],[Colonna3]],Tabella27[[#This Row],[Data inizio]])),"")</calculatedColumnFormula>
    </tableColumn>
    <tableColumn id="13" xr3:uid="{E894F17C-1FF0-4D30-85EF-8859EE89B228}" name="Data piena fine" dataDxfId="272">
      <calculatedColumnFormula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calculatedColumnFormula>
    </tableColumn>
    <tableColumn id="14" xr3:uid="{31C95741-1B0F-41DB-B990-37894A074595}" name="Giorno inizio" dataDxfId="271">
      <calculatedColumnFormula>TEXT(Tabella27[[#This Row],[Data piena inizio]],"ggg")</calculatedColumnFormula>
    </tableColumn>
    <tableColumn id="15" xr3:uid="{03E406CC-4015-41A4-B605-7A79FD96ED29}" name="Giorno fine" dataDxfId="270">
      <calculatedColumnFormula>TEXT(Tabella27[[#This Row],[Data piena fine]],"ggg")</calculatedColumnFormula>
    </tableColumn>
    <tableColumn id="16" xr3:uid="{B5840119-688F-40DC-9FF7-375CB6514093}" name="Colonna2" dataDxfId="269">
      <calculatedColumnFormula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calculatedColumnFormula>
    </tableColumn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C59A2F6-9EE5-47A9-9E7D-CACC0B6CB372}" name="Tabella2730" displayName="Tabella2730" ref="B134:P169" totalsRowShown="0" headerRowDxfId="268" dataDxfId="266" headerRowBorderDxfId="267" tableBorderDxfId="265">
  <autoFilter ref="B134:P169" xr:uid="{A82836A1-1784-4ABF-A790-B4777ED9C3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135:J135">
    <sortCondition sortBy="fontColor" ref="H135" dxfId="264"/>
    <sortCondition ref="F135"/>
  </sortState>
  <tableColumns count="15">
    <tableColumn id="9" xr3:uid="{C8175F64-3412-437E-BDF7-0A461F919C68}" name="Colonna1" dataDxfId="263">
      <calculatedColumnFormula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calculatedColumnFormula>
    </tableColumn>
    <tableColumn id="1" xr3:uid="{C63F1E95-ED9D-4575-B999-BC46019C8AB1}" name="Mese" dataDxfId="262">
      <calculatedColumnFormula>"Maggio"</calculatedColumnFormula>
    </tableColumn>
    <tableColumn id="2" xr3:uid="{A3D2799D-9914-4920-AB1B-89375F02AC99}" name="Modifica" dataDxfId="261"/>
    <tableColumn id="3" xr3:uid="{16B3C753-A22D-4F29-9310-721E32ED2401}" name="Tipologia" dataDxfId="260"/>
    <tableColumn id="4" xr3:uid="{294A0877-7FA2-4DAC-9AAD-511F6AF32890}" name="Data inizio" dataDxfId="259"/>
    <tableColumn id="5" xr3:uid="{21659B5F-C2CE-4419-B7D3-EB24CEDD4219}" name="Data fine" dataDxfId="258"/>
    <tableColumn id="6" xr3:uid="{B9827EC0-48F5-4921-8CAF-A1F58BB5C0BC}" name="Nome Gara" dataDxfId="257"/>
    <tableColumn id="7" xr3:uid="{AD8DEFF1-EF3B-4F42-8E94-3FBE26130D04}" name="Circolo" dataDxfId="256"/>
    <tableColumn id="8" xr3:uid="{921270B6-6439-4544-A4BB-FEBBDD0A76D3}" name="Zona" dataDxfId="255"/>
    <tableColumn id="11" xr3:uid="{350171B1-8C3F-4DBD-B00A-B23572CA0306}" name="Colonna3" dataDxfId="254">
      <calculatedColumnFormula>5</calculatedColumnFormula>
    </tableColumn>
    <tableColumn id="12" xr3:uid="{38FAEF3E-EDB7-4676-8471-2728B1FE0C91}" name="Data piena inizio" dataDxfId="253">
      <calculatedColumnFormula>IFERROR(IF(Tabella2730[[#This Row],[Data inizio]]="","",DATE($L$1,Tabella2730[[#This Row],[Colonna3]],Tabella2730[[#This Row],[Data inizio]])),"")</calculatedColumnFormula>
    </tableColumn>
    <tableColumn id="13" xr3:uid="{A7AC7BC2-6BF9-4526-9927-E0A7D7F316B1}" name="Data piena fine" dataDxfId="252">
      <calculatedColumnFormula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calculatedColumnFormula>
    </tableColumn>
    <tableColumn id="14" xr3:uid="{A8EBC0CB-B1FD-47CC-B967-0E10B1972A7E}" name="Giorno inizio" dataDxfId="251">
      <calculatedColumnFormula>TEXT(Tabella2730[[#This Row],[Data piena inizio]],"ggg")</calculatedColumnFormula>
    </tableColumn>
    <tableColumn id="15" xr3:uid="{133C76E7-18F2-4BEE-8BF1-F1E9F1BE15EC}" name="Giorno fine" dataDxfId="250">
      <calculatedColumnFormula>TEXT(Tabella2730[[#This Row],[Data piena fine]],"ggg")</calculatedColumnFormula>
    </tableColumn>
    <tableColumn id="16" xr3:uid="{51BE5885-E3D1-481F-A332-BFC71EC9FDAD}" name="Colonna2" dataDxfId="249">
      <calculatedColumnFormula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calculatedColumnFormula>
    </tableColumn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AA1D250-69F2-4419-91C7-18707C925D6E}" name="Tabella2731" displayName="Tabella2731" ref="B170:P246" totalsRowShown="0" headerRowDxfId="248" dataDxfId="246" headerRowBorderDxfId="247" tableBorderDxfId="245">
  <autoFilter ref="B170:P246" xr:uid="{D5C62AAA-1ACF-46D9-A8BA-25B3FF8E99F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171:J171">
    <sortCondition sortBy="fontColor" ref="H171" dxfId="244"/>
    <sortCondition ref="F171"/>
  </sortState>
  <tableColumns count="15">
    <tableColumn id="9" xr3:uid="{59D1FDA8-C415-48BC-B91C-81FF532B3E16}" name="Colonna1" dataDxfId="243">
      <calculatedColumnFormula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calculatedColumnFormula>
    </tableColumn>
    <tableColumn id="1" xr3:uid="{F881316C-0A04-4E11-9213-2D14471478BF}" name="Mese" dataDxfId="242">
      <calculatedColumnFormula>"Giugno"</calculatedColumnFormula>
    </tableColumn>
    <tableColumn id="2" xr3:uid="{81CDF4C4-5FD3-4909-9819-B3AE401EBF95}" name="Modifica" dataDxfId="241"/>
    <tableColumn id="3" xr3:uid="{FDE4D90B-9170-4F04-BC18-002312CBF166}" name="Tipologia" dataDxfId="240"/>
    <tableColumn id="4" xr3:uid="{B55C0912-5A5B-467B-B83C-B2784AABF8E3}" name="Data inizio" dataDxfId="239"/>
    <tableColumn id="5" xr3:uid="{2FD481E7-3F60-49F2-8995-1780ED57A2FC}" name="Data fine" dataDxfId="238"/>
    <tableColumn id="6" xr3:uid="{2BEED868-8391-4BA4-AF90-3A51B342AAA7}" name="Nome Gara" dataDxfId="237"/>
    <tableColumn id="7" xr3:uid="{2431F331-F111-4053-8D2D-25FB070E7805}" name="Circolo" dataDxfId="236"/>
    <tableColumn id="8" xr3:uid="{FBA998AF-7716-46BB-905B-C8831B167C75}" name="Zona" dataDxfId="235"/>
    <tableColumn id="11" xr3:uid="{6BFBB8F8-3769-468F-ABA1-B3B0743919C8}" name="Colonna3" dataDxfId="234">
      <calculatedColumnFormula>6</calculatedColumnFormula>
    </tableColumn>
    <tableColumn id="12" xr3:uid="{86B5C0F6-ED38-41DA-9803-0A2366AE7646}" name="Data piena inizio" dataDxfId="233">
      <calculatedColumnFormula>IFERROR(IF(Tabella2731[[#This Row],[Data inizio]]="","",DATE($L$1,Tabella2731[[#This Row],[Colonna3]],Tabella2731[[#This Row],[Data inizio]])),"")</calculatedColumnFormula>
    </tableColumn>
    <tableColumn id="13" xr3:uid="{B30C20A5-3F75-4CC8-B861-C187E2A5DF03}" name="Data piena fine" dataDxfId="232">
      <calculatedColumnFormula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calculatedColumnFormula>
    </tableColumn>
    <tableColumn id="14" xr3:uid="{715AE5E8-C12F-4ED5-9137-5D0BADDD3D97}" name="Giorno inizio" dataDxfId="231">
      <calculatedColumnFormula>TEXT(Tabella2731[[#This Row],[Data piena inizio]],"ggg")</calculatedColumnFormula>
    </tableColumn>
    <tableColumn id="15" xr3:uid="{C3F87EC2-D8DF-489F-B530-C422A0799CF1}" name="Giorno fine" dataDxfId="230">
      <calculatedColumnFormula>TEXT(Tabella2731[[#This Row],[Data piena fine]],"ggg")</calculatedColumnFormula>
    </tableColumn>
    <tableColumn id="16" xr3:uid="{DB226A05-4E63-4E21-B715-45441D04308F}" name="Colonna2" dataDxfId="229">
      <calculatedColumnFormula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calculatedColumnFormula>
    </tableColumn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769D0EB-9EAC-4D02-B8CC-F1B266E7DC1A}" name="Tabella273032" displayName="Tabella273032" ref="B247:P314" totalsRowShown="0" headerRowDxfId="228" dataDxfId="226" headerRowBorderDxfId="227" tableBorderDxfId="225">
  <autoFilter ref="B247:P314" xr:uid="{B1AB61DD-AFF5-4FE0-BEDA-AE7B0C8A810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248:J248">
    <sortCondition sortBy="fontColor" ref="H248" dxfId="224"/>
    <sortCondition ref="F248"/>
  </sortState>
  <tableColumns count="15">
    <tableColumn id="9" xr3:uid="{AB5DAD28-1A15-4B11-9B0E-0DC2273C8F5C}" name="Colonna1" dataDxfId="223">
      <calculatedColumnFormula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calculatedColumnFormula>
    </tableColumn>
    <tableColumn id="1" xr3:uid="{E5C6CA75-E862-41F6-AEA9-8A1440C71B6F}" name="Mese" dataDxfId="222">
      <calculatedColumnFormula>"Luglio"</calculatedColumnFormula>
    </tableColumn>
    <tableColumn id="2" xr3:uid="{078FCC88-2550-41EB-BBAA-62407902DC0F}" name="Modifica" dataDxfId="221"/>
    <tableColumn id="3" xr3:uid="{0DC93314-486F-4AA5-9DB6-47461346ACFA}" name="Tipologia" dataDxfId="220"/>
    <tableColumn id="4" xr3:uid="{660BC309-3E42-4C92-85A5-A92AC3B434DE}" name="Data inizio" dataDxfId="219"/>
    <tableColumn id="5" xr3:uid="{9537050B-6B97-4FF4-B516-399DFBACBDEF}" name="Data fine" dataDxfId="218"/>
    <tableColumn id="6" xr3:uid="{D15361D6-B502-4E43-A82D-81A0AB31AEE8}" name="Nome Gara" dataDxfId="217"/>
    <tableColumn id="7" xr3:uid="{B6A3159F-FC0E-43BA-9697-4168B0B3A3BA}" name="Circolo" dataDxfId="216"/>
    <tableColumn id="8" xr3:uid="{D7BD904A-FC35-4B77-9066-E63BC76BD9E5}" name="Zona" dataDxfId="215"/>
    <tableColumn id="11" xr3:uid="{A3198E18-B75B-4665-8486-45BFE3A05F60}" name="Colonna3" dataDxfId="214">
      <calculatedColumnFormula>7</calculatedColumnFormula>
    </tableColumn>
    <tableColumn id="12" xr3:uid="{6C78FEA1-B380-42CD-825F-C28177C6549A}" name="Data piena inizio" dataDxfId="213">
      <calculatedColumnFormula>IFERROR(IF(Tabella273032[[#This Row],[Data inizio]]="","",DATE($L$1,Tabella273032[[#This Row],[Colonna3]],Tabella273032[[#This Row],[Data inizio]])),"")</calculatedColumnFormula>
    </tableColumn>
    <tableColumn id="13" xr3:uid="{AEE2D367-0CCC-4DFC-9940-8EF99037D1EB}" name="Data piena fine" dataDxfId="212">
      <calculatedColumnFormula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calculatedColumnFormula>
    </tableColumn>
    <tableColumn id="14" xr3:uid="{75E7BB4E-C4CC-4095-8A32-1F2001A09731}" name="Giorno inizio" dataDxfId="211">
      <calculatedColumnFormula>TEXT(Tabella273032[[#This Row],[Data piena inizio]],"ggg")</calculatedColumnFormula>
    </tableColumn>
    <tableColumn id="15" xr3:uid="{95732B43-962F-441E-A4E6-EC8BB4D74EC9}" name="Giorno fine" dataDxfId="210">
      <calculatedColumnFormula>TEXT(Tabella273032[[#This Row],[Data piena fine]],"ggg")</calculatedColumnFormula>
    </tableColumn>
    <tableColumn id="16" xr3:uid="{381E9BAA-0C45-4906-93F1-29C5031B0007}" name="Colonna2" dataDxfId="209">
      <calculatedColumnFormula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calculatedColumnFormula>
    </tableColumn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ECCDCE1-F67C-4A70-907A-F86EB1A8B263}" name="Tabella2733" displayName="Tabella2733" ref="B315:P353" totalsRowShown="0" headerRowDxfId="208" dataDxfId="206" headerRowBorderDxfId="207" tableBorderDxfId="205">
  <autoFilter ref="B315:P353" xr:uid="{2F9CD1DE-2516-41F5-AAC9-B2EADEFBF8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316:J316">
    <sortCondition sortBy="fontColor" ref="H316" dxfId="204"/>
    <sortCondition ref="F316"/>
  </sortState>
  <tableColumns count="15">
    <tableColumn id="9" xr3:uid="{D885BAD0-7CFC-4109-8183-9485672F5933}" name="Colonna1" dataDxfId="203">
      <calculatedColumnFormula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calculatedColumnFormula>
    </tableColumn>
    <tableColumn id="1" xr3:uid="{C89C3E55-687E-4FB9-8142-2ACAAA273D75}" name="Mese" dataDxfId="202">
      <calculatedColumnFormula>"Agosto"</calculatedColumnFormula>
    </tableColumn>
    <tableColumn id="2" xr3:uid="{CCB11469-A60C-4E46-8B2C-6297E704E2BF}" name="Modifica" dataDxfId="201"/>
    <tableColumn id="3" xr3:uid="{D0D4C26E-161B-43B3-84E3-3538E7519964}" name="Tipologia" dataDxfId="200"/>
    <tableColumn id="4" xr3:uid="{36D00875-B873-4317-818F-69156BDF8336}" name="Data inizio" dataDxfId="199"/>
    <tableColumn id="5" xr3:uid="{7A7A89F8-5921-4F91-BC5A-5EBCA3E4837E}" name="Data fine" dataDxfId="198"/>
    <tableColumn id="6" xr3:uid="{EC45346A-6EA7-4B7D-8ABD-8E381318C65F}" name="Nome Gara" dataDxfId="197"/>
    <tableColumn id="7" xr3:uid="{EF066984-0726-423C-9C1D-E4FE18AC8AEA}" name="Circolo" dataDxfId="196"/>
    <tableColumn id="8" xr3:uid="{A32062CF-6A0A-445E-9A65-343AC9A383E1}" name="Zona" dataDxfId="195"/>
    <tableColumn id="11" xr3:uid="{04AD07FF-3D43-4EF2-8EE0-FFDAA9F4424D}" name="Colonna3" dataDxfId="194">
      <calculatedColumnFormula>8</calculatedColumnFormula>
    </tableColumn>
    <tableColumn id="12" xr3:uid="{E19F7094-9143-4BAB-99E8-2A1BB32F6331}" name="Data piena inizio" dataDxfId="193">
      <calculatedColumnFormula>IFERROR(IF(Tabella2733[[#This Row],[Data inizio]]="","",DATE($L$1,Tabella2733[[#This Row],[Colonna3]],Tabella2733[[#This Row],[Data inizio]])),"")</calculatedColumnFormula>
    </tableColumn>
    <tableColumn id="13" xr3:uid="{8689BB4C-4E1B-410B-A068-257F28B269CC}" name="Data piena fine" dataDxfId="192">
      <calculatedColumnFormula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calculatedColumnFormula>
    </tableColumn>
    <tableColumn id="14" xr3:uid="{F333505C-F99D-4805-9A74-E067E5866B30}" name="Giorno inizio" dataDxfId="191">
      <calculatedColumnFormula>TEXT(Tabella2733[[#This Row],[Data piena inizio]],"ggg")</calculatedColumnFormula>
    </tableColumn>
    <tableColumn id="15" xr3:uid="{4E151FF9-D789-4DC8-A731-E2FC625F7ECB}" name="Giorno fine" dataDxfId="190">
      <calculatedColumnFormula>TEXT(Tabella2733[[#This Row],[Data piena fine]],"ggg")</calculatedColumnFormula>
    </tableColumn>
    <tableColumn id="16" xr3:uid="{97FBFD5A-756C-4150-88D4-5B592C230BFF}" name="Colonna2" dataDxfId="189">
      <calculatedColumnFormula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calculatedColumnFormula>
    </tableColumn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14D7392-2241-4428-92F6-6AE347F40CA4}" name="Tabella273034" displayName="Tabella273034" ref="B354:P404" totalsRowShown="0" headerRowDxfId="188" dataDxfId="186" headerRowBorderDxfId="187" tableBorderDxfId="185">
  <autoFilter ref="B354:P404" xr:uid="{909A827C-59D3-4913-8261-4DD963DCF4F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355:J355">
    <sortCondition sortBy="fontColor" ref="H355" dxfId="184"/>
    <sortCondition ref="F355"/>
  </sortState>
  <tableColumns count="15">
    <tableColumn id="9" xr3:uid="{CAF79A7B-7346-424A-9F34-B905CA576875}" name="Colonna1" dataDxfId="183">
      <calculatedColumnFormula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calculatedColumnFormula>
    </tableColumn>
    <tableColumn id="1" xr3:uid="{666F049F-D22C-485B-83E3-0CC3654C3A0C}" name="Mese" dataDxfId="182">
      <calculatedColumnFormula>"Settembre"</calculatedColumnFormula>
    </tableColumn>
    <tableColumn id="2" xr3:uid="{E09E0F9B-474A-41FA-BE87-841C9DC89C29}" name="Modifica" dataDxfId="181"/>
    <tableColumn id="3" xr3:uid="{58C7BCA0-DF85-4C31-8A27-70C6400A14E3}" name="Tipologia" dataDxfId="180"/>
    <tableColumn id="4" xr3:uid="{84F18DB1-2EF9-4968-B194-35014A444CF6}" name="Data inizio" dataDxfId="179"/>
    <tableColumn id="5" xr3:uid="{9BE8ACEE-3EC9-4AE2-9088-4D6B99CFEE6F}" name="Data fine" dataDxfId="178"/>
    <tableColumn id="6" xr3:uid="{2324350D-2A7A-4436-9C5C-A87D3D5BFB21}" name="Nome Gara" dataDxfId="177"/>
    <tableColumn id="7" xr3:uid="{446B0B96-A738-46FB-8B26-3E11FFC42DC5}" name="Circolo" dataDxfId="176"/>
    <tableColumn id="8" xr3:uid="{8156ADC9-947F-4ABE-A436-8388385AA02B}" name="Zona" dataDxfId="175"/>
    <tableColumn id="11" xr3:uid="{02F20D49-F4C5-40D3-A17D-4383B1D09068}" name="Colonna3" dataDxfId="174">
      <calculatedColumnFormula>9</calculatedColumnFormula>
    </tableColumn>
    <tableColumn id="12" xr3:uid="{31B4B5E3-CD6F-4510-AF25-D0C825623812}" name="Data piena inizio" dataDxfId="173">
      <calculatedColumnFormula>IFERROR(IF(Tabella273034[[#This Row],[Data inizio]]="","",DATE($L$1,Tabella273034[[#This Row],[Colonna3]],Tabella273034[[#This Row],[Data inizio]])),"")</calculatedColumnFormula>
    </tableColumn>
    <tableColumn id="13" xr3:uid="{8D42438D-AAAA-47AC-A90C-A98217F3524F}" name="Data piena fine" dataDxfId="172">
      <calculatedColumnFormula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calculatedColumnFormula>
    </tableColumn>
    <tableColumn id="14" xr3:uid="{02193EB3-C6DC-437B-BCB0-ED813B9A5213}" name="Giorno inizio" dataDxfId="171">
      <calculatedColumnFormula>TEXT(Tabella273034[[#This Row],[Data piena inizio]],"ggg")</calculatedColumnFormula>
    </tableColumn>
    <tableColumn id="15" xr3:uid="{A4947474-8694-47BD-A3FE-0F6D8D947176}" name="Giorno fine" dataDxfId="170">
      <calculatedColumnFormula>TEXT(Tabella273034[[#This Row],[Data piena fine]],"ggg")</calculatedColumnFormula>
    </tableColumn>
    <tableColumn id="16" xr3:uid="{BDD6B385-1917-4CAE-92F4-F980BC52AC36}" name="Colonna2" dataDxfId="169">
      <calculatedColumnFormula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calculatedColumnFormula>
    </tableColumn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F0BA8C3-1054-4F31-A41A-3F905928A693}" name="Tabella273135" displayName="Tabella273135" ref="B405:P445" totalsRowShown="0" headerRowDxfId="168" dataDxfId="166" headerRowBorderDxfId="167" tableBorderDxfId="165">
  <autoFilter ref="B405:P445" xr:uid="{4B62CE82-F6BD-4E21-8500-C19E58C722C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406:J409">
    <sortCondition sortBy="fontColor" ref="H406:H409" dxfId="164"/>
    <sortCondition ref="F406:F409"/>
  </sortState>
  <tableColumns count="15">
    <tableColumn id="9" xr3:uid="{E339C109-1746-4003-9B0E-0BF011695E6B}" name="Colonna1" dataDxfId="163">
      <calculatedColumnFormula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calculatedColumnFormula>
    </tableColumn>
    <tableColumn id="1" xr3:uid="{4C6E7831-CA6F-45D4-8E5D-1CD72B9E7EE6}" name="Mese" dataDxfId="162">
      <calculatedColumnFormula>"Ottobre"</calculatedColumnFormula>
    </tableColumn>
    <tableColumn id="2" xr3:uid="{2B40EF7C-9E8C-4366-97E1-9DEA85876146}" name="Modifica" dataDxfId="161"/>
    <tableColumn id="3" xr3:uid="{238DE715-E4C9-4BE8-A2FD-DD5AFA310F98}" name="Tipologia" dataDxfId="160"/>
    <tableColumn id="4" xr3:uid="{ABA6FA3C-EE56-4A1F-B4AE-9917A464CCE1}" name="Data inizio" dataDxfId="159"/>
    <tableColumn id="5" xr3:uid="{6C14B61B-82A5-4FE8-B491-662D614622D5}" name="Data fine" dataDxfId="158"/>
    <tableColumn id="6" xr3:uid="{8C2D7961-6241-4B88-9C0C-C6DAF1A5696E}" name="Nome Gara" dataDxfId="157"/>
    <tableColumn id="7" xr3:uid="{6E3681D2-4C4B-4650-830D-5BB3D6C2E35D}" name="Circolo" dataDxfId="156"/>
    <tableColumn id="8" xr3:uid="{5B4AA68E-008E-4DB1-8190-EC4C09992306}" name="Zona" dataDxfId="155"/>
    <tableColumn id="11" xr3:uid="{8D10874E-24E4-4655-9CBF-FAB94DC55B27}" name="Colonna3" dataDxfId="154">
      <calculatedColumnFormula>10</calculatedColumnFormula>
    </tableColumn>
    <tableColumn id="12" xr3:uid="{A8169EC7-079E-4135-8F15-105284B79A30}" name="Data piena inizio" dataDxfId="153">
      <calculatedColumnFormula>IFERROR(IF(Tabella273135[[#This Row],[Data inizio]]="","",DATE($L$1,Tabella273135[[#This Row],[Colonna3]],Tabella273135[[#This Row],[Data inizio]])),"")</calculatedColumnFormula>
    </tableColumn>
    <tableColumn id="13" xr3:uid="{BED9AA11-F4CF-4B68-B0D8-AC9C160A768F}" name="Data piena fine" dataDxfId="152">
      <calculatedColumnFormula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calculatedColumnFormula>
    </tableColumn>
    <tableColumn id="14" xr3:uid="{2AA9AFFC-CAA8-4ADB-B70C-27771D3CFA2E}" name="Giorno inizio" dataDxfId="151">
      <calculatedColumnFormula>TEXT(Tabella273135[[#This Row],[Data piena inizio]],"ggg")</calculatedColumnFormula>
    </tableColumn>
    <tableColumn id="15" xr3:uid="{B259F4CF-09B5-49C2-A286-1BB5306B3040}" name="Giorno fine" dataDxfId="150">
      <calculatedColumnFormula>TEXT(Tabella273135[[#This Row],[Data piena fine]],"ggg")</calculatedColumnFormula>
    </tableColumn>
    <tableColumn id="16" xr3:uid="{82E69AFC-0C33-4217-ADF4-1285E09FC671}" name="Colonna2" dataDxfId="149">
      <calculatedColumnFormula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calculatedColumnFormula>
    </tableColumn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61782DE-8DF4-4EF2-8BCC-A18073C77738}" name="Tabella27303236" displayName="Tabella27303236" ref="B446:P474" totalsRowShown="0" headerRowDxfId="148" dataDxfId="146" headerRowBorderDxfId="147" tableBorderDxfId="145">
  <autoFilter ref="B446:P474" xr:uid="{7BCF91F1-A3C7-4072-B957-FD9DEA464F3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447:J448">
    <sortCondition sortBy="fontColor" ref="H447:H448" dxfId="144"/>
    <sortCondition ref="F447:F448"/>
  </sortState>
  <tableColumns count="15">
    <tableColumn id="9" xr3:uid="{F89E9B21-18D0-40B8-8A42-CE5182B9FE9E}" name="Colonna1" dataDxfId="143">
      <calculatedColumnFormula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calculatedColumnFormula>
    </tableColumn>
    <tableColumn id="1" xr3:uid="{CA441740-C5A0-4CBC-9EAA-5C7E3E5D1DE7}" name="Mese" dataDxfId="142">
      <calculatedColumnFormula>"Novembre"</calculatedColumnFormula>
    </tableColumn>
    <tableColumn id="2" xr3:uid="{9CCFCBD3-5CBA-443C-B65A-892C5CC7BA90}" name="Modifica" dataDxfId="141"/>
    <tableColumn id="3" xr3:uid="{96BCB219-E332-44BE-AFC8-33763B50927D}" name="Tipologia" dataDxfId="140"/>
    <tableColumn id="4" xr3:uid="{C2229888-1517-495B-9B18-1826C0C33734}" name="Data inizio" dataDxfId="139"/>
    <tableColumn id="5" xr3:uid="{AF031A72-B356-4BA4-B954-D4B8021CC2AF}" name="Data fine" dataDxfId="138"/>
    <tableColumn id="6" xr3:uid="{CDA204FC-F67B-4C4F-9E5A-18000F319061}" name="Nome Gara" dataDxfId="137"/>
    <tableColumn id="7" xr3:uid="{01370D20-1644-4198-AE3F-3C4DFD266BEF}" name="Circolo" dataDxfId="136"/>
    <tableColumn id="8" xr3:uid="{993050A2-4ED1-44A2-B02A-7671AE0F4B96}" name="Zona" dataDxfId="135"/>
    <tableColumn id="11" xr3:uid="{F30240FD-7121-4010-89B6-C8751D072C91}" name="Colonna3" dataDxfId="134">
      <calculatedColumnFormula>11</calculatedColumnFormula>
    </tableColumn>
    <tableColumn id="12" xr3:uid="{22013F81-FE6B-4C3F-8DB3-9D7DFFF4FBF7}" name="Data piena inizio" dataDxfId="133">
      <calculatedColumnFormula>IFERROR(IF(Tabella27303236[[#This Row],[Data inizio]]="","",DATE($L$1,Tabella27303236[[#This Row],[Colonna3]],Tabella27303236[[#This Row],[Data inizio]])),"")</calculatedColumnFormula>
    </tableColumn>
    <tableColumn id="13" xr3:uid="{B0AF9357-CD32-4653-A8DC-AC0A08CE9828}" name="Data piena fine" dataDxfId="132">
      <calculatedColumnFormula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calculatedColumnFormula>
    </tableColumn>
    <tableColumn id="14" xr3:uid="{931A606D-A62E-44F4-9E77-52D5F14ED7AC}" name="Giorno inizio" dataDxfId="131">
      <calculatedColumnFormula>TEXT(Tabella27303236[[#This Row],[Data piena inizio]],"ggg")</calculatedColumnFormula>
    </tableColumn>
    <tableColumn id="15" xr3:uid="{91B95F03-3E75-467E-9AF3-049EF8173DB2}" name="Giorno fine" dataDxfId="130">
      <calculatedColumnFormula>TEXT(Tabella27303236[[#This Row],[Data piena fine]],"ggg")</calculatedColumnFormula>
    </tableColumn>
    <tableColumn id="16" xr3:uid="{440EA634-5B1B-41A0-B26E-1C5D6DA6E135}" name="Colonna2" dataDxfId="129">
      <calculatedColumnFormula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calculatedColumnFormula>
    </tableColumn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2FDE616E-55EA-4D6F-99DF-100D9C305A78}" name="Tabella747" displayName="Tabella747" ref="B2:P7" totalsRowShown="0" headerRowDxfId="128" dataDxfId="127" tableBorderDxfId="126">
  <autoFilter ref="B2:P7" xr:uid="{9579F3B9-C430-4B86-9C09-4724136B9CD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0" xr3:uid="{EE4E32A8-8AAF-4196-8C18-B78C643AE1D8}" name="Colonna1" dataDxfId="125">
      <calculatedColumnFormula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calculatedColumnFormula>
    </tableColumn>
    <tableColumn id="9" xr3:uid="{4D9BE8BF-489E-44F9-8FB3-5826FDBBCB59}" name="Mese" dataDxfId="124">
      <calculatedColumnFormula>"Dicembre 2022"</calculatedColumnFormula>
    </tableColumn>
    <tableColumn id="1" xr3:uid="{E1493A2E-34C8-480F-845D-C7F6AEBAED3C}" name="Modifica" dataDxfId="123"/>
    <tableColumn id="2" xr3:uid="{13A68655-426D-472B-A689-9388FBF62889}" name="Tipologia" dataDxfId="122"/>
    <tableColumn id="3" xr3:uid="{492785AE-1970-4532-B9E2-47BCB9FB348C}" name="Data inizio" dataDxfId="121"/>
    <tableColumn id="4" xr3:uid="{AE5875D3-FFFF-4B6E-86C3-728051107295}" name="Data fine" dataDxfId="120"/>
    <tableColumn id="5" xr3:uid="{16AEF807-2C5C-4305-965F-6DF6828FE5E1}" name="Nome Gara" dataDxfId="119"/>
    <tableColumn id="6" xr3:uid="{B800C615-CD58-4A91-8962-FC0E04E02DF0}" name="Circolo" dataDxfId="118"/>
    <tableColumn id="7" xr3:uid="{CE6EF0BF-C30C-481B-ADBA-B4DE722672F6}" name="Zona" dataDxfId="117"/>
    <tableColumn id="11" xr3:uid="{50B5F39C-796A-4D25-8BCC-AD96AA12B20B}" name="Colonna3" dataDxfId="116">
      <calculatedColumnFormula>0</calculatedColumnFormula>
    </tableColumn>
    <tableColumn id="12" xr3:uid="{CC7D2EAA-992F-4C4A-B20F-BBF10C87C125}" name="Data piena inizio" dataDxfId="115">
      <calculatedColumnFormula>IFERROR(IF(Tabella747[[#This Row],[Data inizio]]="","",DATE($M$1,Tabella747[[#This Row],[Colonna3]],Tabella747[[#This Row],[Data inizio]])),"")</calculatedColumnFormula>
    </tableColumn>
    <tableColumn id="13" xr3:uid="{DB5C558E-7AD2-4C79-8540-2869F4DFA968}" name="Data piena fine" dataDxfId="114">
      <calculatedColumnFormula>IF(Tabella747[[#This Row],[Data fine]]="","",DATE($L$1,Tabella747[[#This Row],[Colonna3]],Tabella747[[#This Row],[Data fine]]))</calculatedColumnFormula>
    </tableColumn>
    <tableColumn id="14" xr3:uid="{48A4DFAC-82DE-4572-B844-B28E058B42DD}" name="Giorno inizio" dataDxfId="113">
      <calculatedColumnFormula>TEXT(Tabella747[[#This Row],[Data piena inizio]],"ggg")</calculatedColumnFormula>
    </tableColumn>
    <tableColumn id="15" xr3:uid="{C9008107-67B9-4E42-8938-E3D6BB761C8C}" name="Giorno fine" dataDxfId="112">
      <calculatedColumnFormula>TEXT(Tabella747[[#This Row],[Data piena fine]],"ggg")</calculatedColumnFormula>
    </tableColumn>
    <tableColumn id="16" xr3:uid="{AA994588-8898-4084-A10B-6F685D8E7C14}" name="Colonna2" dataDxfId="111">
      <calculatedColumnFormula>IF(AND(Tabella747[[#This Row],[Giorno inizio]]="",Tabella747[[#This Row],[Giorno fine]]=""),"",IF(Tabella747[[#This Row],[Giorno fine]]="",Tabella747[[#This Row],[Giorno inizio]],CONCATENATE(Tabella747[[#This Row],[Giorno inizio]]," - ",Tabella747[[#This Row],[Giorno fine]])))</calculatedColumnFormula>
    </tableColumn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B4E6BA-ACB8-46F3-961C-D32326B75A90}" name="Tabella1" displayName="Tabella1" ref="B475:P481" totalsRowShown="0" headerRowDxfId="110" tableBorderDxfId="109">
  <autoFilter ref="B475:P481" xr:uid="{EBB4E6BA-ACB8-46F3-961C-D32326B75A9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F79417B6-EB58-4D6C-AD37-D0D0B92710BB}" name="Colonna1" dataDxfId="108">
      <calculatedColumnFormula>IF(Tabella1[[#This Row],[Data inizio]]="","",IF(AND(Tabella1[[#This Row],[Tipologia]]&lt;&gt;"",Tabella1[[#This Row],[Data fine]]&lt;&gt;""),CONCATENATE(Tabella1[[#This Row],[Data inizio]]," - ",Tabella1[[#This Row],[Data fine]]),IF(AND(Tabella1[[#This Row],[Tipologia]]&lt;&gt;"",Tabella1[[#This Row],[Data fine]]=""),CONCATENATE(Tabella1[[#This Row],[Data inizio]]))))</calculatedColumnFormula>
    </tableColumn>
    <tableColumn id="2" xr3:uid="{70665A60-C5AE-49BB-966F-EB0056B4DB55}" name="Mese" dataDxfId="107">
      <calculatedColumnFormula>"Dicembre - Nuova Stagione 2024"</calculatedColumnFormula>
    </tableColumn>
    <tableColumn id="3" xr3:uid="{33657B21-42DC-4CB7-B604-3F692A854C47}" name="Modifica"/>
    <tableColumn id="4" xr3:uid="{39FFBCC3-413F-4BB8-B391-833906F941E3}" name="Tipologia"/>
    <tableColumn id="5" xr3:uid="{60D83C29-1F9E-4E4E-96BE-E7B674936C04}" name="Data inizio" dataDxfId="106"/>
    <tableColumn id="6" xr3:uid="{5F9059CB-A7EE-4830-A20B-4089A8952E79}" name="Data fine" dataDxfId="105"/>
    <tableColumn id="7" xr3:uid="{A8C0CB4A-785F-4BA0-BEA4-8FD7456273D1}" name="Nome Gara"/>
    <tableColumn id="8" xr3:uid="{2047BB84-3E98-42D4-8761-686FE2444F5D}" name="Circolo"/>
    <tableColumn id="9" xr3:uid="{672603C4-0B3A-4E3A-963F-E17722AF4743}" name="Zona"/>
    <tableColumn id="10" xr3:uid="{468B4370-4006-419B-9290-CFD448CB1266}" name="Colonna3" dataDxfId="104">
      <calculatedColumnFormula>12</calculatedColumnFormula>
    </tableColumn>
    <tableColumn id="11" xr3:uid="{1C86DF00-B3C8-476A-82CF-EE01F5F5D1CB}" name="Data piena inizio" dataDxfId="103">
      <calculatedColumnFormula>IFERROR(IF(Tabella1[[#This Row],[Data inizio]]="","",DATE($L$1,Tabella1[[#This Row],[Colonna3]],Tabella1[[#This Row],[Data inizio]])),"")</calculatedColumnFormula>
    </tableColumn>
    <tableColumn id="12" xr3:uid="{DD14871B-3D49-4C87-92F0-70C9BA9F069B}" name="Data piena fine" dataDxfId="102">
      <calculatedColumnFormula>IF(Tabella1[[#This Row],[Data fine]]="1° Dicembre",Tabella1[[#This Row],[Data piena inizio]]+1,IF(Tabella1[[#This Row],[Data fine]]="2 Dicembre",Tabella1[[#This Row],[Data piena inizio]]+2,IF(Tabella1[[#This Row],[Data fine]]="3 Dicembre",Tabella1[[#This Row],[Data piena inizio]]+3,IF(Tabella1[[#This Row],[Data fine]]="","",DATE($L$1,Tabella1[[#This Row],[Colonna3]],Tabella1[[#This Row],[Data fine]])))))</calculatedColumnFormula>
    </tableColumn>
    <tableColumn id="13" xr3:uid="{C6658006-7B36-4A31-A96D-FA65C02D231C}" name="Giorno inizio" dataDxfId="101">
      <calculatedColumnFormula>TEXT(Tabella1[[#This Row],[Data piena inizio]],"ggg")</calculatedColumnFormula>
    </tableColumn>
    <tableColumn id="14" xr3:uid="{00B678E5-C2AD-4271-B7E9-E8AE636CE1D1}" name="Giorno fine" dataDxfId="100">
      <calculatedColumnFormula>TEXT(Tabella1[[#This Row],[Data piena fine]],"ggg")</calculatedColumnFormula>
    </tableColumn>
    <tableColumn id="15" xr3:uid="{1C366A3C-64B7-4BFF-B20D-44A620A34E63}" name="Colonna2" dataDxfId="99">
      <calculatedColumnFormula>IFERROR(IF(AND(Tabella1[[#This Row],[Giorno inizio]]="",Tabella1[[#This Row],[Giorno fine]]=""),"",IF(Tabella1[[#This Row],[Giorno fine]]="",Tabella1[[#This Row],[Giorno inizio]],CONCATENATE(Tabella1[[#This Row],[Giorno inizio]]," - ",Tabella1[[#This Row],[Giorno fine]]))),””)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73E2D5-9140-43F4-BC4E-E76A730F43E9}" name="Internazionali" displayName="Internazionali" ref="A1:H5" tableType="queryTable" totalsRowShown="0">
  <autoFilter ref="A1:H5" xr:uid="{71F71D9C-B95D-4D30-806C-E8C0EBA1C2E2}"/>
  <tableColumns count="8">
    <tableColumn id="1" xr3:uid="{D3F4679F-E3A1-4687-99F9-2F23C1F978B7}" uniqueName="1" name="Tipologia" queryTableFieldId="1"/>
    <tableColumn id="2" xr3:uid="{A829BB3E-6EE9-4F2E-B239-024E25D38A27}" uniqueName="2" name="Modifica" queryTableFieldId="2"/>
    <tableColumn id="3" xr3:uid="{D3579053-EAB3-4A45-9198-6838A53A0B3C}" uniqueName="3" name="Mese" queryTableFieldId="3"/>
    <tableColumn id="4" xr3:uid="{8CD49B9A-BA5A-4A74-85C7-178C9F8FC983}" uniqueName="4" name="Colonna1" queryTableFieldId="4"/>
    <tableColumn id="8" xr3:uid="{7EE3FBA2-B315-40BF-8EBD-0AA3A5295849}" uniqueName="8" name="Colonna2" queryTableFieldId="8"/>
    <tableColumn id="5" xr3:uid="{B3E50FAF-8C75-4BE2-9192-ED0D30E6F769}" uniqueName="5" name="Nome Gara" queryTableFieldId="5"/>
    <tableColumn id="6" xr3:uid="{4B9629CB-D72E-4550-8F4B-649B48EED0D3}" uniqueName="6" name="Circolo" queryTableFieldId="6"/>
    <tableColumn id="7" xr3:uid="{3702AF0B-18F2-4E20-8543-D04678A0F83E}" uniqueName="7" name="Zona" queryTableFieldId="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D85796-0394-401D-88DD-85B3993D72D1}" name="Nazionali" displayName="Nazionali" ref="A1:H28" tableType="queryTable" totalsRowShown="0">
  <autoFilter ref="A1:H28" xr:uid="{9314C1F6-DDE9-460F-A6FA-B4E7126AAEFE}"/>
  <tableColumns count="8">
    <tableColumn id="1" xr3:uid="{9DC0A1D6-1D65-4BD0-8AEA-3D084502E6F9}" uniqueName="1" name="Tipologia" queryTableFieldId="1"/>
    <tableColumn id="2" xr3:uid="{1EEC2595-215C-473F-B30E-45BFB005F73D}" uniqueName="2" name="Modifica" queryTableFieldId="2"/>
    <tableColumn id="3" xr3:uid="{31FFA176-7C5F-498D-A1E8-E031F0953039}" uniqueName="3" name="Mese" queryTableFieldId="3"/>
    <tableColumn id="4" xr3:uid="{CE940458-0407-423B-ADE1-9DC3B8453D0C}" uniqueName="4" name="Colonna1" queryTableFieldId="4"/>
    <tableColumn id="8" xr3:uid="{8B6FCCA8-3541-4F92-8536-E2E773A17155}" uniqueName="8" name="Colonna2" queryTableFieldId="8"/>
    <tableColumn id="5" xr3:uid="{DDF09910-A5F0-4DF7-87F0-745B4A0454CE}" uniqueName="5" name="Nome Gara" queryTableFieldId="5"/>
    <tableColumn id="6" xr3:uid="{8B72621E-4EF1-4785-8046-AFB2CE0320C4}" uniqueName="6" name="Circolo" queryTableFieldId="6"/>
    <tableColumn id="7" xr3:uid="{4B542826-8816-4659-A1AE-AB59BCEAE263}" uniqueName="7" name="Zona" queryTableFieldId="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A3EEF7C-BB40-44D2-AF63-7F8535DB9BE0}" name="_72_54" displayName="_72_54" ref="A1:H12" tableType="queryTable" totalsRowShown="0">
  <autoFilter ref="A1:H12" xr:uid="{872C1D72-8461-424B-AB1F-6C30D3A0E95D}"/>
  <tableColumns count="8">
    <tableColumn id="1" xr3:uid="{6CF033E3-C119-463C-B1EC-1FA306AB1FAA}" uniqueName="1" name="Tipologia" queryTableFieldId="1"/>
    <tableColumn id="2" xr3:uid="{0250AF74-AB91-4A35-A998-A7FCB904686C}" uniqueName="2" name="Modifica" queryTableFieldId="2"/>
    <tableColumn id="3" xr3:uid="{95520036-9847-4CBE-B8F3-84D1AECB7F11}" uniqueName="3" name="Mese" queryTableFieldId="3"/>
    <tableColumn id="4" xr3:uid="{9D530626-A448-447B-9BE1-EC55DD06674E}" uniqueName="4" name="Colonna1" queryTableFieldId="4"/>
    <tableColumn id="8" xr3:uid="{797499ED-6792-476D-AC1B-FF14EF9C426F}" uniqueName="8" name="Colonna2" queryTableFieldId="8"/>
    <tableColumn id="5" xr3:uid="{FEA34621-DF51-4DD9-BFB0-B41C7D9D8D6A}" uniqueName="5" name="Nome Gara" queryTableFieldId="5"/>
    <tableColumn id="6" xr3:uid="{6E4318C9-5900-47E9-AFD0-A1745D69AD02}" uniqueName="6" name="Circolo" queryTableFieldId="6"/>
    <tableColumn id="7" xr3:uid="{4CD46F02-8B67-4F22-BC37-AB4EAC2ABDD9}" uniqueName="7" name="Zona" queryTableFieldId="7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8483E66-4CC1-4333-99AF-57B03C522553}" name="TGF" displayName="TGF" ref="A1:H17" tableType="queryTable" totalsRowShown="0">
  <autoFilter ref="A1:H17" xr:uid="{8F059525-DF0D-4035-8D39-7D43CE070BDB}"/>
  <tableColumns count="8">
    <tableColumn id="1" xr3:uid="{7E0B1F84-A56C-4ADC-B32E-3E3EF05E3BB5}" uniqueName="1" name="Tipologia" queryTableFieldId="1"/>
    <tableColumn id="2" xr3:uid="{A94D5BB9-2FE2-48C1-8B77-733AA09793A7}" uniqueName="2" name="Modifica" queryTableFieldId="2"/>
    <tableColumn id="3" xr3:uid="{055E1B48-271F-4ADC-A235-C35311B0FC36}" uniqueName="3" name="Mese" queryTableFieldId="3"/>
    <tableColumn id="4" xr3:uid="{67C5387F-2D42-4C9B-B7CC-7AF6AEBE05BC}" uniqueName="4" name="Colonna1" queryTableFieldId="4"/>
    <tableColumn id="8" xr3:uid="{F2AAAC4A-F13B-41EB-92A9-9E3A7C9A6A77}" uniqueName="8" name="Colonna2" queryTableFieldId="8"/>
    <tableColumn id="5" xr3:uid="{E0E98B82-8D4C-4CB6-A0E4-ADEFC097FEA2}" uniqueName="5" name="Nome Gara" queryTableFieldId="5"/>
    <tableColumn id="6" xr3:uid="{5C770B80-C141-41EB-8322-B2F99C5BBD51}" uniqueName="6" name="Circolo" queryTableFieldId="6"/>
    <tableColumn id="7" xr3:uid="{28D00F8B-0D11-4620-BE7B-BBCB3894AB22}" uniqueName="7" name="Zona" queryTableFieldId="7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D54B951-3F49-43A2-B9D6-8C2CFC93B9A2}" name="Calendario_Dilettanti" displayName="Calendario_Dilettanti" ref="A6:J170" tableType="queryTable" totalsRowShown="0" headerRowDxfId="390" dataDxfId="388" headerRowBorderDxfId="389" tableBorderDxfId="387" totalsRowBorderDxfId="386">
  <autoFilter ref="A6:J170" xr:uid="{445C00A8-A215-4407-B565-E638A760350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FD08DFE-2B75-4F3E-A851-B4FFC591DA49}" uniqueName="1" name="Tipologia" queryTableFieldId="1" dataDxfId="20"/>
    <tableColumn id="2" xr3:uid="{01203AD8-47E9-4F4F-BA1C-9DCA65FDA5BA}" uniqueName="2" name="Modifica" queryTableFieldId="2" dataDxfId="19"/>
    <tableColumn id="3" xr3:uid="{CB1AC347-6543-422C-9A98-4D17F7EEBDA3}" uniqueName="3" name="Mese" queryTableFieldId="3" dataDxfId="18"/>
    <tableColumn id="11" xr3:uid="{9ED42E76-A162-4F97-8811-CA60410F50DD}" uniqueName="11" name="Giorni" queryTableFieldId="12" dataDxfId="17"/>
    <tableColumn id="13" xr3:uid="{AD1364A4-4435-4991-8346-7A1EEED71EF7}" uniqueName="13" name="Giorno" queryTableFieldId="20" dataDxfId="16"/>
    <tableColumn id="5" xr3:uid="{189F3ADD-50DD-4284-8A61-0416157BED86}" uniqueName="5" name="Nome Gara" queryTableFieldId="5" dataDxfId="15"/>
    <tableColumn id="6" xr3:uid="{0101DB56-8AC4-4647-8878-318659001C77}" uniqueName="6" name="Circolo" queryTableFieldId="6" dataDxfId="14"/>
    <tableColumn id="7" xr3:uid="{2E79ED53-4054-45C8-B7F6-2355A9B59F43}" uniqueName="7" name="Zona" queryTableFieldId="7" dataDxfId="13"/>
    <tableColumn id="9" xr3:uid="{BD1ADDED-920B-4664-B77E-9D16F7A2F52A}" uniqueName="9" name="Colonna22" queryTableFieldId="8" dataDxfId="12">
      <calculatedColumnFormula>IF(A7=A6,"",1)</calculatedColumnFormula>
    </tableColumn>
    <tableColumn id="10" xr3:uid="{0A8286B6-1D2E-4479-A008-A052520FF79E}" uniqueName="10" name="Colonna3" queryTableFieldId="10" dataDxfId="11">
      <calculatedColumnFormula>IF(C7=C6,"",1)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1C4B143-D19B-4D78-8E54-A67D35F3B2F8}" name="INTERR_o_REGIONALI" displayName="INTERR_o_REGIONALI" ref="A1:H20" tableType="queryTable" totalsRowShown="0">
  <autoFilter ref="A1:H20" xr:uid="{92317376-64B7-4000-940A-3F412728B8CD}"/>
  <tableColumns count="8">
    <tableColumn id="1" xr3:uid="{FC293211-4B36-4F61-88FA-7A796767420D}" uniqueName="1" name="Tipologia" queryTableFieldId="1"/>
    <tableColumn id="2" xr3:uid="{AEAD93EA-A23E-4AB2-97FE-9285D9AFF597}" uniqueName="2" name="Modifica" queryTableFieldId="2"/>
    <tableColumn id="3" xr3:uid="{B80B50FD-F0AD-4412-8FA6-AB09C9FCA7A7}" uniqueName="3" name="Mese" queryTableFieldId="3"/>
    <tableColumn id="4" xr3:uid="{A4F61456-0E17-42B9-8A72-FA693F664E1A}" uniqueName="4" name="Colonna1" queryTableFieldId="4"/>
    <tableColumn id="8" xr3:uid="{BE019EC6-0E4A-4888-814C-CF4DA36D6968}" uniqueName="8" name="Colonna2" queryTableFieldId="8"/>
    <tableColumn id="5" xr3:uid="{5A702C93-3B10-4D16-ADB5-38EF330178DE}" uniqueName="5" name="Nome Gara" queryTableFieldId="5"/>
    <tableColumn id="6" xr3:uid="{96A3F43F-85DD-45BD-94CD-27889A7FB0CA}" uniqueName="6" name="Circolo" queryTableFieldId="6"/>
    <tableColumn id="7" xr3:uid="{8454A6F8-A7B6-4B79-93D0-25A0452B463C}" uniqueName="7" name="Zona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3.xml"/><Relationship Id="rId13" Type="http://schemas.openxmlformats.org/officeDocument/2006/relationships/table" Target="../tables/table38.xml"/><Relationship Id="rId3" Type="http://schemas.openxmlformats.org/officeDocument/2006/relationships/table" Target="../tables/table28.xml"/><Relationship Id="rId7" Type="http://schemas.openxmlformats.org/officeDocument/2006/relationships/table" Target="../tables/table32.xml"/><Relationship Id="rId12" Type="http://schemas.openxmlformats.org/officeDocument/2006/relationships/table" Target="../tables/table37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1.xml"/><Relationship Id="rId11" Type="http://schemas.openxmlformats.org/officeDocument/2006/relationships/table" Target="../tables/table36.xml"/><Relationship Id="rId5" Type="http://schemas.openxmlformats.org/officeDocument/2006/relationships/table" Target="../tables/table30.xml"/><Relationship Id="rId10" Type="http://schemas.openxmlformats.org/officeDocument/2006/relationships/table" Target="../tables/table35.xml"/><Relationship Id="rId4" Type="http://schemas.openxmlformats.org/officeDocument/2006/relationships/table" Target="../tables/table29.xml"/><Relationship Id="rId9" Type="http://schemas.openxmlformats.org/officeDocument/2006/relationships/table" Target="../tables/table34.xml"/><Relationship Id="rId14" Type="http://schemas.openxmlformats.org/officeDocument/2006/relationships/table" Target="../tables/table3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DE3E-D536-4779-9753-CA339D239EEE}">
  <dimension ref="A1:H62"/>
  <sheetViews>
    <sheetView workbookViewId="0">
      <selection sqref="A1:H55"/>
    </sheetView>
  </sheetViews>
  <sheetFormatPr defaultRowHeight="15" x14ac:dyDescent="0.25"/>
  <cols>
    <col min="1" max="1" width="22.42578125" bestFit="1" customWidth="1"/>
    <col min="2" max="2" width="28" bestFit="1" customWidth="1"/>
    <col min="3" max="3" width="10.42578125" bestFit="1" customWidth="1"/>
    <col min="4" max="5" width="11.5703125" bestFit="1" customWidth="1"/>
    <col min="6" max="6" width="81.140625" bestFit="1" customWidth="1"/>
    <col min="7" max="7" width="23" bestFit="1" customWidth="1"/>
    <col min="8" max="8" width="7.5703125" bestFit="1" customWidth="1"/>
  </cols>
  <sheetData>
    <row r="1" spans="1:8" x14ac:dyDescent="0.25">
      <c r="A1" t="s">
        <v>16</v>
      </c>
      <c r="B1" t="s">
        <v>17</v>
      </c>
      <c r="C1" t="s">
        <v>34</v>
      </c>
      <c r="D1" t="s">
        <v>28</v>
      </c>
      <c r="E1" t="s">
        <v>29</v>
      </c>
      <c r="F1" t="s">
        <v>30</v>
      </c>
      <c r="G1" t="s">
        <v>10</v>
      </c>
      <c r="H1" t="s">
        <v>25</v>
      </c>
    </row>
    <row r="2" spans="1:8" x14ac:dyDescent="0.25">
      <c r="A2" t="s">
        <v>18</v>
      </c>
      <c r="C2" t="s">
        <v>31</v>
      </c>
      <c r="D2" t="s">
        <v>475</v>
      </c>
      <c r="E2" t="s">
        <v>259</v>
      </c>
      <c r="F2" t="s">
        <v>324</v>
      </c>
      <c r="G2" t="s">
        <v>41</v>
      </c>
      <c r="H2">
        <v>1</v>
      </c>
    </row>
    <row r="3" spans="1:8" x14ac:dyDescent="0.25">
      <c r="A3" t="s">
        <v>18</v>
      </c>
      <c r="C3" t="s">
        <v>31</v>
      </c>
      <c r="D3" t="s">
        <v>475</v>
      </c>
      <c r="E3" t="s">
        <v>259</v>
      </c>
      <c r="F3" t="s">
        <v>391</v>
      </c>
      <c r="G3" t="s">
        <v>392</v>
      </c>
      <c r="H3">
        <v>3</v>
      </c>
    </row>
    <row r="4" spans="1:8" x14ac:dyDescent="0.25">
      <c r="A4" t="s">
        <v>18</v>
      </c>
      <c r="C4" t="s">
        <v>32</v>
      </c>
      <c r="D4" t="s">
        <v>339</v>
      </c>
      <c r="E4" t="s">
        <v>259</v>
      </c>
      <c r="F4" t="s">
        <v>325</v>
      </c>
      <c r="G4" t="s">
        <v>326</v>
      </c>
      <c r="H4">
        <v>1</v>
      </c>
    </row>
    <row r="5" spans="1:8" x14ac:dyDescent="0.25">
      <c r="A5" t="s">
        <v>18</v>
      </c>
      <c r="C5" t="s">
        <v>32</v>
      </c>
      <c r="D5" t="s">
        <v>339</v>
      </c>
      <c r="E5" t="s">
        <v>259</v>
      </c>
      <c r="F5" t="s">
        <v>391</v>
      </c>
      <c r="G5" t="s">
        <v>195</v>
      </c>
      <c r="H5">
        <v>3</v>
      </c>
    </row>
    <row r="6" spans="1:8" x14ac:dyDescent="0.25">
      <c r="A6" t="s">
        <v>18</v>
      </c>
      <c r="C6" t="s">
        <v>32</v>
      </c>
      <c r="D6" t="s">
        <v>339</v>
      </c>
      <c r="E6" t="s">
        <v>259</v>
      </c>
      <c r="F6" t="s">
        <v>408</v>
      </c>
      <c r="G6" t="s">
        <v>150</v>
      </c>
      <c r="H6">
        <v>6</v>
      </c>
    </row>
    <row r="7" spans="1:8" x14ac:dyDescent="0.25">
      <c r="A7" t="s">
        <v>18</v>
      </c>
      <c r="C7" t="s">
        <v>66</v>
      </c>
      <c r="D7" t="s">
        <v>311</v>
      </c>
      <c r="E7" t="s">
        <v>259</v>
      </c>
      <c r="F7" t="s">
        <v>460</v>
      </c>
      <c r="G7" t="s">
        <v>57</v>
      </c>
      <c r="H7">
        <v>4</v>
      </c>
    </row>
    <row r="8" spans="1:8" x14ac:dyDescent="0.25">
      <c r="A8" t="s">
        <v>18</v>
      </c>
      <c r="C8" t="s">
        <v>66</v>
      </c>
      <c r="D8" t="s">
        <v>311</v>
      </c>
      <c r="E8" t="s">
        <v>259</v>
      </c>
      <c r="F8" t="s">
        <v>409</v>
      </c>
      <c r="G8" t="s">
        <v>83</v>
      </c>
      <c r="H8">
        <v>6</v>
      </c>
    </row>
    <row r="9" spans="1:8" x14ac:dyDescent="0.25">
      <c r="A9" t="s">
        <v>18</v>
      </c>
      <c r="C9" t="s">
        <v>66</v>
      </c>
      <c r="D9" t="s">
        <v>305</v>
      </c>
      <c r="E9" t="s">
        <v>259</v>
      </c>
      <c r="F9" t="s">
        <v>391</v>
      </c>
      <c r="G9" t="s">
        <v>185</v>
      </c>
      <c r="H9">
        <v>3</v>
      </c>
    </row>
    <row r="10" spans="1:8" x14ac:dyDescent="0.25">
      <c r="A10" t="s">
        <v>18</v>
      </c>
      <c r="C10" t="s">
        <v>66</v>
      </c>
      <c r="D10" t="s">
        <v>305</v>
      </c>
      <c r="E10" t="s">
        <v>259</v>
      </c>
      <c r="F10" t="s">
        <v>461</v>
      </c>
      <c r="G10" t="s">
        <v>147</v>
      </c>
      <c r="H10">
        <v>4</v>
      </c>
    </row>
    <row r="11" spans="1:8" x14ac:dyDescent="0.25">
      <c r="A11" t="s">
        <v>18</v>
      </c>
      <c r="C11" t="s">
        <v>66</v>
      </c>
      <c r="D11" t="s">
        <v>339</v>
      </c>
      <c r="E11" t="s">
        <v>259</v>
      </c>
      <c r="F11" t="s">
        <v>324</v>
      </c>
      <c r="G11" t="s">
        <v>153</v>
      </c>
      <c r="H11">
        <v>1</v>
      </c>
    </row>
    <row r="12" spans="1:8" x14ac:dyDescent="0.25">
      <c r="A12" t="s">
        <v>18</v>
      </c>
      <c r="C12" t="s">
        <v>66</v>
      </c>
      <c r="D12" t="s">
        <v>339</v>
      </c>
      <c r="E12" t="s">
        <v>259</v>
      </c>
      <c r="F12" t="s">
        <v>483</v>
      </c>
      <c r="G12" t="s">
        <v>121</v>
      </c>
      <c r="H12">
        <v>2</v>
      </c>
    </row>
    <row r="13" spans="1:8" x14ac:dyDescent="0.25">
      <c r="A13" t="s">
        <v>18</v>
      </c>
      <c r="C13" t="s">
        <v>66</v>
      </c>
      <c r="D13" t="s">
        <v>287</v>
      </c>
      <c r="E13" t="s">
        <v>259</v>
      </c>
      <c r="F13" t="s">
        <v>368</v>
      </c>
      <c r="G13" t="s">
        <v>103</v>
      </c>
      <c r="H13">
        <v>5</v>
      </c>
    </row>
    <row r="14" spans="1:8" x14ac:dyDescent="0.25">
      <c r="A14" t="s">
        <v>18</v>
      </c>
      <c r="C14" t="s">
        <v>67</v>
      </c>
      <c r="D14" t="s">
        <v>258</v>
      </c>
      <c r="E14" t="s">
        <v>259</v>
      </c>
      <c r="F14" t="s">
        <v>395</v>
      </c>
      <c r="G14" t="s">
        <v>396</v>
      </c>
      <c r="H14">
        <v>3</v>
      </c>
    </row>
    <row r="15" spans="1:8" x14ac:dyDescent="0.25">
      <c r="A15" t="s">
        <v>18</v>
      </c>
      <c r="C15" t="s">
        <v>67</v>
      </c>
      <c r="D15" t="s">
        <v>258</v>
      </c>
      <c r="E15" t="s">
        <v>259</v>
      </c>
      <c r="F15" t="s">
        <v>441</v>
      </c>
      <c r="G15" t="s">
        <v>168</v>
      </c>
      <c r="H15">
        <v>7</v>
      </c>
    </row>
    <row r="16" spans="1:8" x14ac:dyDescent="0.25">
      <c r="A16" t="s">
        <v>18</v>
      </c>
      <c r="C16" t="s">
        <v>67</v>
      </c>
      <c r="D16" t="s">
        <v>76</v>
      </c>
      <c r="E16" t="s">
        <v>449</v>
      </c>
      <c r="F16" t="s">
        <v>556</v>
      </c>
      <c r="G16" t="s">
        <v>85</v>
      </c>
      <c r="H16">
        <v>4</v>
      </c>
    </row>
    <row r="17" spans="1:8" x14ac:dyDescent="0.25">
      <c r="A17" t="s">
        <v>18</v>
      </c>
      <c r="C17" t="s">
        <v>67</v>
      </c>
      <c r="D17" t="s">
        <v>428</v>
      </c>
      <c r="E17" t="s">
        <v>259</v>
      </c>
      <c r="F17" t="s">
        <v>465</v>
      </c>
      <c r="G17" t="s">
        <v>144</v>
      </c>
      <c r="H17">
        <v>4</v>
      </c>
    </row>
    <row r="18" spans="1:8" x14ac:dyDescent="0.25">
      <c r="A18" t="s">
        <v>18</v>
      </c>
      <c r="B18" t="s">
        <v>587</v>
      </c>
      <c r="C18" t="s">
        <v>67</v>
      </c>
      <c r="D18" t="s">
        <v>314</v>
      </c>
      <c r="E18" t="s">
        <v>259</v>
      </c>
      <c r="F18" t="s">
        <v>370</v>
      </c>
      <c r="G18" t="s">
        <v>371</v>
      </c>
      <c r="H18">
        <v>5</v>
      </c>
    </row>
    <row r="19" spans="1:8" x14ac:dyDescent="0.25">
      <c r="A19" t="s">
        <v>18</v>
      </c>
      <c r="B19" t="s">
        <v>584</v>
      </c>
      <c r="C19" t="s">
        <v>67</v>
      </c>
      <c r="D19" t="s">
        <v>314</v>
      </c>
      <c r="E19" t="s">
        <v>259</v>
      </c>
      <c r="F19" t="s">
        <v>509</v>
      </c>
      <c r="G19" t="s">
        <v>167</v>
      </c>
      <c r="H19">
        <v>7</v>
      </c>
    </row>
    <row r="20" spans="1:8" x14ac:dyDescent="0.25">
      <c r="A20" t="s">
        <v>18</v>
      </c>
      <c r="C20" t="s">
        <v>67</v>
      </c>
      <c r="D20" t="s">
        <v>307</v>
      </c>
      <c r="E20" t="s">
        <v>259</v>
      </c>
      <c r="F20" t="s">
        <v>485</v>
      </c>
      <c r="G20" t="s">
        <v>93</v>
      </c>
      <c r="H20">
        <v>2</v>
      </c>
    </row>
    <row r="21" spans="1:8" x14ac:dyDescent="0.25">
      <c r="A21" t="s">
        <v>18</v>
      </c>
      <c r="C21" t="s">
        <v>67</v>
      </c>
      <c r="D21" t="s">
        <v>307</v>
      </c>
      <c r="E21" t="s">
        <v>259</v>
      </c>
      <c r="F21" t="s">
        <v>324</v>
      </c>
      <c r="G21" t="s">
        <v>142</v>
      </c>
      <c r="H21">
        <v>4</v>
      </c>
    </row>
    <row r="22" spans="1:8" x14ac:dyDescent="0.25">
      <c r="A22" t="s">
        <v>18</v>
      </c>
      <c r="C22" t="s">
        <v>67</v>
      </c>
      <c r="D22" t="s">
        <v>454</v>
      </c>
      <c r="E22" t="s">
        <v>276</v>
      </c>
      <c r="F22" t="s">
        <v>324</v>
      </c>
      <c r="G22" t="s">
        <v>91</v>
      </c>
      <c r="H22">
        <v>1</v>
      </c>
    </row>
    <row r="23" spans="1:8" x14ac:dyDescent="0.25">
      <c r="A23" t="s">
        <v>18</v>
      </c>
      <c r="C23" t="s">
        <v>67</v>
      </c>
      <c r="D23" t="s">
        <v>454</v>
      </c>
      <c r="E23" t="s">
        <v>65</v>
      </c>
      <c r="F23" t="s">
        <v>535</v>
      </c>
      <c r="G23" t="s">
        <v>173</v>
      </c>
      <c r="H23">
        <v>7</v>
      </c>
    </row>
    <row r="24" spans="1:8" x14ac:dyDescent="0.25">
      <c r="A24" t="s">
        <v>18</v>
      </c>
      <c r="C24" t="s">
        <v>68</v>
      </c>
      <c r="D24" t="s">
        <v>78</v>
      </c>
      <c r="E24" t="s">
        <v>259</v>
      </c>
      <c r="F24" t="s">
        <v>590</v>
      </c>
      <c r="G24" t="s">
        <v>154</v>
      </c>
      <c r="H24">
        <v>1</v>
      </c>
    </row>
    <row r="25" spans="1:8" x14ac:dyDescent="0.25">
      <c r="A25" t="s">
        <v>18</v>
      </c>
      <c r="B25" t="s">
        <v>589</v>
      </c>
      <c r="C25" t="s">
        <v>68</v>
      </c>
      <c r="D25" t="s">
        <v>78</v>
      </c>
      <c r="E25" t="s">
        <v>259</v>
      </c>
      <c r="F25" t="s">
        <v>466</v>
      </c>
      <c r="G25" t="s">
        <v>143</v>
      </c>
      <c r="H25">
        <v>4</v>
      </c>
    </row>
    <row r="26" spans="1:8" x14ac:dyDescent="0.25">
      <c r="A26" t="s">
        <v>18</v>
      </c>
      <c r="C26" t="s">
        <v>68</v>
      </c>
      <c r="D26" t="s">
        <v>308</v>
      </c>
      <c r="E26" t="s">
        <v>259</v>
      </c>
      <c r="F26" t="s">
        <v>489</v>
      </c>
      <c r="G26" t="s">
        <v>490</v>
      </c>
      <c r="H26">
        <v>2</v>
      </c>
    </row>
    <row r="27" spans="1:8" x14ac:dyDescent="0.25">
      <c r="A27" t="s">
        <v>18</v>
      </c>
      <c r="C27" t="s">
        <v>68</v>
      </c>
      <c r="D27" t="s">
        <v>308</v>
      </c>
      <c r="E27" t="s">
        <v>259</v>
      </c>
      <c r="F27" t="s">
        <v>398</v>
      </c>
      <c r="G27" t="s">
        <v>573</v>
      </c>
      <c r="H27">
        <v>3</v>
      </c>
    </row>
    <row r="28" spans="1:8" x14ac:dyDescent="0.25">
      <c r="A28" t="s">
        <v>18</v>
      </c>
      <c r="C28" t="s">
        <v>69</v>
      </c>
      <c r="D28" t="s">
        <v>315</v>
      </c>
      <c r="E28" t="s">
        <v>262</v>
      </c>
      <c r="F28" t="s">
        <v>463</v>
      </c>
      <c r="G28" t="s">
        <v>464</v>
      </c>
      <c r="H28">
        <v>4</v>
      </c>
    </row>
    <row r="29" spans="1:8" x14ac:dyDescent="0.25">
      <c r="A29" t="s">
        <v>18</v>
      </c>
      <c r="C29" t="s">
        <v>69</v>
      </c>
      <c r="D29" t="s">
        <v>510</v>
      </c>
      <c r="E29" t="s">
        <v>259</v>
      </c>
      <c r="F29" t="s">
        <v>324</v>
      </c>
      <c r="G29" t="s">
        <v>172</v>
      </c>
      <c r="H29">
        <v>7</v>
      </c>
    </row>
    <row r="30" spans="1:8" x14ac:dyDescent="0.25">
      <c r="A30" t="s">
        <v>18</v>
      </c>
      <c r="C30" t="s">
        <v>69</v>
      </c>
      <c r="D30" t="s">
        <v>356</v>
      </c>
      <c r="E30" t="s">
        <v>259</v>
      </c>
      <c r="F30" t="s">
        <v>324</v>
      </c>
      <c r="G30" t="s">
        <v>160</v>
      </c>
      <c r="H30">
        <v>1</v>
      </c>
    </row>
    <row r="31" spans="1:8" x14ac:dyDescent="0.25">
      <c r="A31" t="s">
        <v>18</v>
      </c>
      <c r="C31" t="s">
        <v>69</v>
      </c>
      <c r="D31" t="s">
        <v>308</v>
      </c>
      <c r="E31" t="s">
        <v>312</v>
      </c>
      <c r="F31" t="s">
        <v>579</v>
      </c>
      <c r="G31" t="s">
        <v>92</v>
      </c>
      <c r="H31">
        <v>4</v>
      </c>
    </row>
    <row r="32" spans="1:8" x14ac:dyDescent="0.25">
      <c r="A32" t="s">
        <v>18</v>
      </c>
      <c r="C32" t="s">
        <v>69</v>
      </c>
      <c r="D32" t="s">
        <v>387</v>
      </c>
      <c r="E32" t="s">
        <v>259</v>
      </c>
      <c r="F32" t="s">
        <v>372</v>
      </c>
      <c r="G32" t="s">
        <v>132</v>
      </c>
      <c r="H32">
        <v>5</v>
      </c>
    </row>
    <row r="33" spans="1:8" x14ac:dyDescent="0.25">
      <c r="A33" t="s">
        <v>18</v>
      </c>
      <c r="C33" t="s">
        <v>69</v>
      </c>
      <c r="D33" t="s">
        <v>387</v>
      </c>
      <c r="E33" t="s">
        <v>259</v>
      </c>
      <c r="F33" t="s">
        <v>446</v>
      </c>
      <c r="G33" t="s">
        <v>170</v>
      </c>
      <c r="H33">
        <v>7</v>
      </c>
    </row>
    <row r="34" spans="1:8" x14ac:dyDescent="0.25">
      <c r="A34" t="s">
        <v>18</v>
      </c>
      <c r="C34" t="s">
        <v>70</v>
      </c>
      <c r="D34" t="s">
        <v>258</v>
      </c>
      <c r="E34" t="s">
        <v>259</v>
      </c>
      <c r="F34" t="s">
        <v>495</v>
      </c>
      <c r="G34" t="s">
        <v>124</v>
      </c>
      <c r="H34">
        <v>2</v>
      </c>
    </row>
    <row r="35" spans="1:8" x14ac:dyDescent="0.25">
      <c r="A35" t="s">
        <v>18</v>
      </c>
      <c r="C35" t="s">
        <v>70</v>
      </c>
      <c r="D35" t="s">
        <v>311</v>
      </c>
      <c r="E35" t="s">
        <v>312</v>
      </c>
      <c r="F35" t="s">
        <v>557</v>
      </c>
      <c r="G35" t="s">
        <v>85</v>
      </c>
      <c r="H35">
        <v>4</v>
      </c>
    </row>
    <row r="36" spans="1:8" x14ac:dyDescent="0.25">
      <c r="A36" t="s">
        <v>18</v>
      </c>
      <c r="B36" t="s">
        <v>589</v>
      </c>
      <c r="C36" t="s">
        <v>70</v>
      </c>
      <c r="D36" t="s">
        <v>389</v>
      </c>
      <c r="E36" t="s">
        <v>259</v>
      </c>
      <c r="F36" t="s">
        <v>375</v>
      </c>
      <c r="G36" t="s">
        <v>127</v>
      </c>
      <c r="H36">
        <v>5</v>
      </c>
    </row>
    <row r="37" spans="1:8" x14ac:dyDescent="0.25">
      <c r="A37" t="s">
        <v>18</v>
      </c>
      <c r="C37" t="s">
        <v>70</v>
      </c>
      <c r="D37" t="s">
        <v>407</v>
      </c>
      <c r="E37" t="s">
        <v>310</v>
      </c>
      <c r="F37" t="s">
        <v>447</v>
      </c>
      <c r="G37" t="s">
        <v>448</v>
      </c>
      <c r="H37">
        <v>7</v>
      </c>
    </row>
    <row r="38" spans="1:8" x14ac:dyDescent="0.25">
      <c r="A38" t="s">
        <v>18</v>
      </c>
      <c r="B38" t="s">
        <v>589</v>
      </c>
      <c r="C38" t="s">
        <v>70</v>
      </c>
      <c r="D38" t="s">
        <v>314</v>
      </c>
      <c r="E38" t="s">
        <v>259</v>
      </c>
      <c r="F38" t="s">
        <v>499</v>
      </c>
      <c r="G38" t="s">
        <v>93</v>
      </c>
      <c r="H38">
        <v>2</v>
      </c>
    </row>
    <row r="39" spans="1:8" x14ac:dyDescent="0.25">
      <c r="A39" t="s">
        <v>18</v>
      </c>
      <c r="C39" t="s">
        <v>70</v>
      </c>
      <c r="D39" t="s">
        <v>287</v>
      </c>
      <c r="E39" t="s">
        <v>312</v>
      </c>
      <c r="F39" t="s">
        <v>334</v>
      </c>
      <c r="G39" t="s">
        <v>162</v>
      </c>
      <c r="H39">
        <v>1</v>
      </c>
    </row>
    <row r="40" spans="1:8" x14ac:dyDescent="0.25">
      <c r="A40" t="s">
        <v>18</v>
      </c>
      <c r="C40" t="s">
        <v>70</v>
      </c>
      <c r="D40" t="s">
        <v>81</v>
      </c>
      <c r="E40" t="s">
        <v>449</v>
      </c>
      <c r="F40" t="s">
        <v>594</v>
      </c>
      <c r="G40" t="s">
        <v>335</v>
      </c>
      <c r="H40">
        <v>1</v>
      </c>
    </row>
    <row r="41" spans="1:8" x14ac:dyDescent="0.25">
      <c r="A41" t="s">
        <v>18</v>
      </c>
      <c r="C41" t="s">
        <v>70</v>
      </c>
      <c r="D41" t="s">
        <v>307</v>
      </c>
      <c r="E41" t="s">
        <v>259</v>
      </c>
      <c r="F41" t="s">
        <v>324</v>
      </c>
      <c r="G41" t="s">
        <v>163</v>
      </c>
      <c r="H41">
        <v>1</v>
      </c>
    </row>
    <row r="42" spans="1:8" x14ac:dyDescent="0.25">
      <c r="A42" t="s">
        <v>18</v>
      </c>
      <c r="C42" t="s">
        <v>70</v>
      </c>
      <c r="D42" t="s">
        <v>307</v>
      </c>
      <c r="E42" t="s">
        <v>259</v>
      </c>
      <c r="F42" t="s">
        <v>416</v>
      </c>
      <c r="G42" t="s">
        <v>180</v>
      </c>
      <c r="H42">
        <v>6</v>
      </c>
    </row>
    <row r="43" spans="1:8" x14ac:dyDescent="0.25">
      <c r="A43" t="s">
        <v>18</v>
      </c>
      <c r="C43" t="s">
        <v>71</v>
      </c>
      <c r="D43" t="s">
        <v>313</v>
      </c>
      <c r="E43" t="s">
        <v>259</v>
      </c>
      <c r="F43" t="s">
        <v>417</v>
      </c>
      <c r="G43" t="s">
        <v>176</v>
      </c>
      <c r="H43">
        <v>6</v>
      </c>
    </row>
    <row r="44" spans="1:8" x14ac:dyDescent="0.25">
      <c r="A44" t="s">
        <v>18</v>
      </c>
      <c r="C44" t="s">
        <v>71</v>
      </c>
      <c r="D44" t="s">
        <v>313</v>
      </c>
      <c r="E44" t="s">
        <v>259</v>
      </c>
      <c r="F44" t="s">
        <v>511</v>
      </c>
      <c r="G44" t="s">
        <v>173</v>
      </c>
      <c r="H44">
        <v>7</v>
      </c>
    </row>
    <row r="45" spans="1:8" x14ac:dyDescent="0.25">
      <c r="A45" t="s">
        <v>18</v>
      </c>
      <c r="C45" t="s">
        <v>71</v>
      </c>
      <c r="D45" t="s">
        <v>305</v>
      </c>
      <c r="E45" t="s">
        <v>262</v>
      </c>
      <c r="F45" t="s">
        <v>403</v>
      </c>
      <c r="G45" t="s">
        <v>401</v>
      </c>
      <c r="H45">
        <v>3</v>
      </c>
    </row>
    <row r="46" spans="1:8" x14ac:dyDescent="0.25">
      <c r="A46" t="s">
        <v>18</v>
      </c>
      <c r="C46" t="s">
        <v>71</v>
      </c>
      <c r="D46" t="s">
        <v>407</v>
      </c>
      <c r="E46" t="s">
        <v>259</v>
      </c>
      <c r="F46" t="s">
        <v>404</v>
      </c>
      <c r="G46" t="s">
        <v>49</v>
      </c>
      <c r="H46">
        <v>3</v>
      </c>
    </row>
    <row r="47" spans="1:8" x14ac:dyDescent="0.25">
      <c r="A47" t="s">
        <v>18</v>
      </c>
      <c r="C47" t="s">
        <v>72</v>
      </c>
      <c r="D47" t="s">
        <v>315</v>
      </c>
      <c r="E47" t="s">
        <v>259</v>
      </c>
      <c r="F47" t="s">
        <v>324</v>
      </c>
      <c r="G47" t="s">
        <v>159</v>
      </c>
      <c r="H47">
        <v>1</v>
      </c>
    </row>
    <row r="48" spans="1:8" x14ac:dyDescent="0.25">
      <c r="A48" t="s">
        <v>18</v>
      </c>
      <c r="C48" t="s">
        <v>72</v>
      </c>
      <c r="D48" t="s">
        <v>315</v>
      </c>
      <c r="E48" t="s">
        <v>259</v>
      </c>
      <c r="F48" t="s">
        <v>376</v>
      </c>
      <c r="G48" t="s">
        <v>133</v>
      </c>
      <c r="H48">
        <v>5</v>
      </c>
    </row>
    <row r="49" spans="1:8" x14ac:dyDescent="0.25">
      <c r="A49" t="s">
        <v>18</v>
      </c>
      <c r="C49" t="s">
        <v>72</v>
      </c>
      <c r="D49" t="s">
        <v>313</v>
      </c>
      <c r="E49" t="s">
        <v>312</v>
      </c>
      <c r="F49" t="s">
        <v>559</v>
      </c>
      <c r="G49" t="s">
        <v>85</v>
      </c>
      <c r="H49">
        <v>4</v>
      </c>
    </row>
    <row r="50" spans="1:8" x14ac:dyDescent="0.25">
      <c r="A50" t="s">
        <v>18</v>
      </c>
      <c r="C50" t="s">
        <v>72</v>
      </c>
      <c r="D50" t="s">
        <v>431</v>
      </c>
      <c r="E50" t="s">
        <v>259</v>
      </c>
      <c r="F50" t="s">
        <v>506</v>
      </c>
      <c r="G50" t="s">
        <v>487</v>
      </c>
      <c r="H50">
        <v>2</v>
      </c>
    </row>
    <row r="51" spans="1:8" x14ac:dyDescent="0.25">
      <c r="A51" t="s">
        <v>18</v>
      </c>
      <c r="C51" t="s">
        <v>72</v>
      </c>
      <c r="D51" t="s">
        <v>275</v>
      </c>
      <c r="E51" t="s">
        <v>259</v>
      </c>
      <c r="F51" t="s">
        <v>503</v>
      </c>
      <c r="G51" t="s">
        <v>504</v>
      </c>
      <c r="H51">
        <v>2</v>
      </c>
    </row>
    <row r="52" spans="1:8" x14ac:dyDescent="0.25">
      <c r="A52" t="s">
        <v>18</v>
      </c>
      <c r="C52" t="s">
        <v>72</v>
      </c>
      <c r="D52" t="s">
        <v>275</v>
      </c>
      <c r="E52" t="s">
        <v>259</v>
      </c>
      <c r="F52" t="s">
        <v>378</v>
      </c>
      <c r="G52" t="s">
        <v>135</v>
      </c>
      <c r="H52">
        <v>5</v>
      </c>
    </row>
    <row r="53" spans="1:8" x14ac:dyDescent="0.25">
      <c r="A53" t="s">
        <v>18</v>
      </c>
      <c r="C53" t="s">
        <v>72</v>
      </c>
      <c r="D53" t="s">
        <v>275</v>
      </c>
      <c r="E53" t="s">
        <v>259</v>
      </c>
      <c r="F53" t="s">
        <v>512</v>
      </c>
      <c r="G53" t="s">
        <v>170</v>
      </c>
      <c r="H53">
        <v>7</v>
      </c>
    </row>
    <row r="54" spans="1:8" x14ac:dyDescent="0.25">
      <c r="A54" t="s">
        <v>18</v>
      </c>
      <c r="C54" t="s">
        <v>73</v>
      </c>
      <c r="D54" t="s">
        <v>306</v>
      </c>
      <c r="E54" t="s">
        <v>259</v>
      </c>
      <c r="F54" t="s">
        <v>336</v>
      </c>
      <c r="G54" t="s">
        <v>166</v>
      </c>
      <c r="H54">
        <v>1</v>
      </c>
    </row>
    <row r="55" spans="1:8" x14ac:dyDescent="0.25">
      <c r="A55" t="s">
        <v>18</v>
      </c>
      <c r="C55" t="s">
        <v>73</v>
      </c>
      <c r="D55" t="s">
        <v>306</v>
      </c>
      <c r="E55" t="s">
        <v>259</v>
      </c>
      <c r="F55" t="s">
        <v>451</v>
      </c>
      <c r="G55" t="s">
        <v>443</v>
      </c>
      <c r="H55">
        <v>7</v>
      </c>
    </row>
    <row r="56" spans="1:8" x14ac:dyDescent="0.25">
      <c r="A56" t="s">
        <v>18</v>
      </c>
      <c r="B56" t="s">
        <v>596</v>
      </c>
      <c r="C56" t="s">
        <v>73</v>
      </c>
      <c r="D56" t="s">
        <v>261</v>
      </c>
      <c r="E56" t="s">
        <v>259</v>
      </c>
      <c r="F56" t="s">
        <v>466</v>
      </c>
      <c r="G56" t="s">
        <v>143</v>
      </c>
      <c r="H56">
        <v>4</v>
      </c>
    </row>
    <row r="57" spans="1:8" x14ac:dyDescent="0.25">
      <c r="A57" t="s">
        <v>18</v>
      </c>
      <c r="C57" t="s">
        <v>73</v>
      </c>
      <c r="D57" t="s">
        <v>261</v>
      </c>
      <c r="E57" t="s">
        <v>259</v>
      </c>
      <c r="F57" t="s">
        <v>379</v>
      </c>
      <c r="G57" t="s">
        <v>136</v>
      </c>
      <c r="H57">
        <v>5</v>
      </c>
    </row>
    <row r="58" spans="1:8" x14ac:dyDescent="0.25">
      <c r="A58" t="s">
        <v>18</v>
      </c>
      <c r="C58" t="s">
        <v>73</v>
      </c>
      <c r="D58" t="s">
        <v>428</v>
      </c>
      <c r="E58" t="s">
        <v>276</v>
      </c>
      <c r="F58" t="s">
        <v>452</v>
      </c>
      <c r="G58" t="s">
        <v>168</v>
      </c>
      <c r="H58">
        <v>7</v>
      </c>
    </row>
    <row r="59" spans="1:8" x14ac:dyDescent="0.25">
      <c r="A59" t="s">
        <v>18</v>
      </c>
      <c r="C59" t="s">
        <v>73</v>
      </c>
      <c r="D59" t="s">
        <v>81</v>
      </c>
      <c r="E59" t="s">
        <v>262</v>
      </c>
      <c r="F59" t="s">
        <v>58</v>
      </c>
      <c r="G59" t="s">
        <v>50</v>
      </c>
      <c r="H59">
        <v>4</v>
      </c>
    </row>
    <row r="60" spans="1:8" x14ac:dyDescent="0.25">
      <c r="A60" t="s">
        <v>18</v>
      </c>
      <c r="C60" t="s">
        <v>74</v>
      </c>
      <c r="D60" t="s">
        <v>339</v>
      </c>
      <c r="E60" t="s">
        <v>259</v>
      </c>
      <c r="F60" t="s">
        <v>324</v>
      </c>
      <c r="G60" t="s">
        <v>38</v>
      </c>
      <c r="H60">
        <v>1</v>
      </c>
    </row>
    <row r="61" spans="1:8" x14ac:dyDescent="0.25">
      <c r="A61" t="s">
        <v>18</v>
      </c>
      <c r="C61" t="s">
        <v>74</v>
      </c>
      <c r="D61" t="s">
        <v>339</v>
      </c>
      <c r="E61" t="s">
        <v>259</v>
      </c>
      <c r="F61" t="s">
        <v>426</v>
      </c>
      <c r="G61" t="s">
        <v>83</v>
      </c>
      <c r="H61">
        <v>6</v>
      </c>
    </row>
    <row r="62" spans="1:8" x14ac:dyDescent="0.25">
      <c r="A62" t="s">
        <v>18</v>
      </c>
      <c r="C62" t="s">
        <v>74</v>
      </c>
      <c r="D62" t="s">
        <v>287</v>
      </c>
      <c r="E62" t="s">
        <v>259</v>
      </c>
      <c r="F62" t="s">
        <v>411</v>
      </c>
      <c r="G62" t="s">
        <v>179</v>
      </c>
      <c r="H62">
        <v>6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F1B8-8F34-4C0B-A22D-62C5437A9DDD}">
  <dimension ref="A1:H7"/>
  <sheetViews>
    <sheetView workbookViewId="0">
      <selection sqref="A1:H3"/>
    </sheetView>
  </sheetViews>
  <sheetFormatPr defaultRowHeight="15" x14ac:dyDescent="0.25"/>
  <cols>
    <col min="1" max="1" width="30.85546875" bestFit="1" customWidth="1"/>
    <col min="2" max="2" width="11.140625" bestFit="1" customWidth="1"/>
    <col min="3" max="3" width="10.42578125" bestFit="1" customWidth="1"/>
    <col min="4" max="5" width="11.5703125" bestFit="1" customWidth="1"/>
    <col min="6" max="6" width="43.5703125" bestFit="1" customWidth="1"/>
    <col min="7" max="7" width="14.7109375" bestFit="1" customWidth="1"/>
    <col min="8" max="9" width="7.5703125" bestFit="1" customWidth="1"/>
    <col min="10" max="10" width="11.5703125" bestFit="1" customWidth="1"/>
  </cols>
  <sheetData>
    <row r="1" spans="1:8" x14ac:dyDescent="0.25">
      <c r="A1" t="s">
        <v>16</v>
      </c>
      <c r="B1" t="s">
        <v>17</v>
      </c>
      <c r="C1" t="s">
        <v>34</v>
      </c>
      <c r="D1" t="s">
        <v>28</v>
      </c>
      <c r="E1" t="s">
        <v>29</v>
      </c>
      <c r="F1" t="s">
        <v>30</v>
      </c>
      <c r="G1" t="s">
        <v>10</v>
      </c>
      <c r="H1" t="s">
        <v>25</v>
      </c>
    </row>
    <row r="2" spans="1:8" x14ac:dyDescent="0.25">
      <c r="A2" t="s">
        <v>208</v>
      </c>
      <c r="C2" t="s">
        <v>32</v>
      </c>
      <c r="D2" t="s">
        <v>476</v>
      </c>
      <c r="E2" t="s">
        <v>237</v>
      </c>
      <c r="F2" t="s">
        <v>474</v>
      </c>
      <c r="G2" t="s">
        <v>37</v>
      </c>
      <c r="H2">
        <v>1</v>
      </c>
    </row>
    <row r="3" spans="1:8" x14ac:dyDescent="0.25">
      <c r="A3" t="s">
        <v>208</v>
      </c>
      <c r="C3" t="s">
        <v>66</v>
      </c>
      <c r="D3" t="s">
        <v>457</v>
      </c>
      <c r="E3" t="s">
        <v>237</v>
      </c>
      <c r="F3" t="s">
        <v>394</v>
      </c>
      <c r="G3" t="s">
        <v>186</v>
      </c>
      <c r="H3">
        <v>3</v>
      </c>
    </row>
    <row r="4" spans="1:8" x14ac:dyDescent="0.25">
      <c r="A4" t="s">
        <v>208</v>
      </c>
      <c r="C4" t="s">
        <v>68</v>
      </c>
      <c r="D4" t="s">
        <v>430</v>
      </c>
      <c r="E4" t="s">
        <v>237</v>
      </c>
      <c r="F4" t="s">
        <v>324</v>
      </c>
      <c r="G4" t="s">
        <v>176</v>
      </c>
      <c r="H4">
        <v>6</v>
      </c>
    </row>
    <row r="5" spans="1:8" x14ac:dyDescent="0.25">
      <c r="A5" t="s">
        <v>208</v>
      </c>
      <c r="C5" t="s">
        <v>71</v>
      </c>
      <c r="D5" t="s">
        <v>316</v>
      </c>
      <c r="E5" t="s">
        <v>242</v>
      </c>
      <c r="F5" t="s">
        <v>303</v>
      </c>
      <c r="G5" t="s">
        <v>195</v>
      </c>
      <c r="H5">
        <v>3</v>
      </c>
    </row>
    <row r="6" spans="1:8" x14ac:dyDescent="0.25">
      <c r="A6" t="s">
        <v>208</v>
      </c>
      <c r="C6" t="s">
        <v>72</v>
      </c>
      <c r="D6" t="s">
        <v>322</v>
      </c>
      <c r="E6" t="s">
        <v>217</v>
      </c>
      <c r="F6" t="s">
        <v>321</v>
      </c>
      <c r="G6" t="s">
        <v>143</v>
      </c>
      <c r="H6">
        <v>4</v>
      </c>
    </row>
    <row r="7" spans="1:8" x14ac:dyDescent="0.25">
      <c r="A7" t="s">
        <v>208</v>
      </c>
      <c r="C7" t="s">
        <v>73</v>
      </c>
      <c r="D7" t="s">
        <v>309</v>
      </c>
      <c r="E7" t="s">
        <v>259</v>
      </c>
      <c r="F7" t="s">
        <v>304</v>
      </c>
      <c r="G7" t="s">
        <v>175</v>
      </c>
      <c r="H7">
        <v>6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88"/>
  <sheetViews>
    <sheetView showGridLines="0" tabSelected="1" topLeftCell="C1" zoomScale="90" zoomScaleNormal="90" zoomScaleSheetLayoutView="90" workbookViewId="0">
      <selection activeCell="B4" sqref="B4:O4"/>
    </sheetView>
  </sheetViews>
  <sheetFormatPr defaultColWidth="9.140625" defaultRowHeight="24" customHeight="1" x14ac:dyDescent="0.25"/>
  <cols>
    <col min="1" max="1" width="102" hidden="1" customWidth="1"/>
    <col min="2" max="2" width="16.42578125" style="24" hidden="1" customWidth="1"/>
    <col min="3" max="3" width="32.140625" style="13" bestFit="1" customWidth="1"/>
    <col min="4" max="4" width="30.140625" bestFit="1" customWidth="1"/>
    <col min="5" max="5" width="33.5703125" bestFit="1" customWidth="1"/>
    <col min="6" max="6" width="18.28515625" bestFit="1" customWidth="1"/>
    <col min="7" max="7" width="16.7109375" bestFit="1" customWidth="1"/>
    <col min="8" max="8" width="81.140625" style="1" bestFit="1" customWidth="1"/>
    <col min="9" max="9" width="26.7109375" style="1" bestFit="1" customWidth="1"/>
    <col min="10" max="10" width="11.85546875" style="1" bestFit="1" customWidth="1"/>
    <col min="11" max="11" width="17.5703125" style="1" hidden="1" customWidth="1"/>
    <col min="12" max="12" width="13.140625" style="1" hidden="1" customWidth="1"/>
    <col min="13" max="13" width="7.7109375" style="1" hidden="1" customWidth="1"/>
    <col min="14" max="14" width="7.7109375" style="32" hidden="1" customWidth="1"/>
    <col min="15" max="16" width="7.7109375" style="12" hidden="1" customWidth="1"/>
    <col min="17" max="17" width="7.42578125" style="12" hidden="1" customWidth="1"/>
    <col min="18" max="18" width="10.140625" style="33" hidden="1" customWidth="1"/>
    <col min="19" max="19" width="2.85546875" style="32" hidden="1" customWidth="1"/>
    <col min="20" max="24" width="9.140625" style="1" hidden="1" customWidth="1"/>
    <col min="25" max="26" width="19.7109375" style="1" hidden="1" customWidth="1"/>
    <col min="27" max="27" width="6.85546875" style="1" hidden="1" customWidth="1"/>
    <col min="28" max="28" width="15" style="117" hidden="1" customWidth="1"/>
    <col min="29" max="31" width="15" hidden="1" customWidth="1"/>
    <col min="32" max="34" width="9.140625" hidden="1" customWidth="1"/>
    <col min="35" max="35" width="9.140625" style="1" hidden="1" customWidth="1"/>
    <col min="36" max="46" width="9.140625" hidden="1" customWidth="1"/>
    <col min="47" max="47" width="0" hidden="1" customWidth="1"/>
  </cols>
  <sheetData>
    <row r="1" spans="1:43" ht="110.25" customHeight="1" x14ac:dyDescent="0.25"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26"/>
      <c r="P1" s="26"/>
      <c r="Q1" s="26"/>
      <c r="R1" s="27"/>
      <c r="S1" s="28"/>
      <c r="T1" s="3"/>
      <c r="U1" s="3"/>
      <c r="V1" s="3"/>
      <c r="W1" s="3"/>
      <c r="X1" s="3"/>
      <c r="Y1" s="3"/>
      <c r="Z1" s="3"/>
      <c r="AA1" s="3"/>
      <c r="AB1" s="114"/>
      <c r="AC1" s="113"/>
      <c r="AD1" s="113"/>
      <c r="AE1" s="113"/>
      <c r="AF1" s="113"/>
      <c r="AG1" s="113"/>
      <c r="AH1" s="113"/>
      <c r="AI1" s="3"/>
    </row>
    <row r="2" spans="1:43" ht="19.5" x14ac:dyDescent="0.25">
      <c r="B2" s="170" t="s">
        <v>54</v>
      </c>
      <c r="C2" s="170"/>
      <c r="D2" s="170"/>
      <c r="E2" s="170"/>
      <c r="F2" s="170"/>
      <c r="G2" s="170"/>
      <c r="H2" s="170"/>
      <c r="I2" s="170"/>
      <c r="J2" s="170"/>
      <c r="K2" s="53"/>
      <c r="L2" s="53"/>
      <c r="M2" s="53"/>
      <c r="N2" s="4">
        <f>COUNTA(Calendario_Attività_Giovanile[Tipologia])</f>
        <v>444</v>
      </c>
      <c r="O2" s="2" t="str">
        <f>IF(N2=N3,"","1")</f>
        <v/>
      </c>
      <c r="P2" s="2" t="str">
        <f>IF(O2=O3,"","1")</f>
        <v/>
      </c>
      <c r="Q2" s="26"/>
      <c r="R2" s="27"/>
      <c r="S2" s="28"/>
      <c r="T2" s="3"/>
      <c r="U2" s="3"/>
      <c r="V2" s="3"/>
      <c r="W2" s="3"/>
      <c r="X2" s="3"/>
      <c r="Y2" s="3"/>
      <c r="Z2" s="3"/>
      <c r="AA2" s="3"/>
      <c r="AB2" s="114"/>
      <c r="AC2" s="113"/>
      <c r="AD2" s="113"/>
      <c r="AE2" s="113"/>
      <c r="AF2" s="113"/>
      <c r="AG2" s="113"/>
      <c r="AH2" s="113"/>
      <c r="AI2" s="3"/>
    </row>
    <row r="3" spans="1:43" ht="19.5" x14ac:dyDescent="0.25">
      <c r="B3" s="170"/>
      <c r="C3" s="170"/>
      <c r="D3" s="170"/>
      <c r="E3" s="170"/>
      <c r="F3" s="170"/>
      <c r="G3" s="170"/>
      <c r="H3" s="170"/>
      <c r="I3" s="170"/>
      <c r="J3" s="170"/>
      <c r="K3" s="53"/>
      <c r="L3" s="53"/>
      <c r="M3" s="53"/>
      <c r="N3" s="4">
        <f>SUBTOTAL(3,Calendario_Attività_Giovanile[Tipologia])</f>
        <v>444</v>
      </c>
      <c r="O3" s="4"/>
      <c r="P3" s="2"/>
      <c r="Q3" s="26"/>
      <c r="R3" s="27"/>
      <c r="S3" s="28"/>
      <c r="T3" s="3"/>
      <c r="U3" s="3"/>
      <c r="V3" s="3"/>
      <c r="W3" s="3"/>
      <c r="X3" s="3"/>
      <c r="Y3" s="2">
        <f>COUNTA('Calendario Attività Giovanile'!$O$7:$O$350)</f>
        <v>344</v>
      </c>
      <c r="Z3" s="3">
        <f>COUNTBLANK('Calendario Attività Giovanile'!$O$7:$O$350)</f>
        <v>132</v>
      </c>
      <c r="AA3" s="4" t="str">
        <f>IF(Y3-Z3&gt;0,"errore","")</f>
        <v>errore</v>
      </c>
      <c r="AB3" s="114"/>
      <c r="AC3" s="113"/>
      <c r="AD3" s="113"/>
      <c r="AE3" s="113"/>
      <c r="AF3" s="113"/>
      <c r="AG3" s="113"/>
      <c r="AH3" s="113"/>
      <c r="AI3" s="3"/>
    </row>
    <row r="4" spans="1:43" s="5" customFormat="1" ht="15.75" x14ac:dyDescent="0.25">
      <c r="B4" s="168" t="s">
        <v>600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29"/>
      <c r="Q4" s="30"/>
      <c r="R4" s="30"/>
      <c r="S4" s="31"/>
      <c r="T4" s="6"/>
      <c r="U4" s="6"/>
      <c r="V4" s="6"/>
      <c r="W4" s="6"/>
      <c r="X4" s="6"/>
      <c r="Y4" s="6"/>
      <c r="Z4" s="6"/>
      <c r="AA4" s="6"/>
      <c r="AB4" s="114"/>
      <c r="AC4" s="113"/>
      <c r="AD4" s="113"/>
      <c r="AE4" s="113"/>
      <c r="AF4" s="113"/>
      <c r="AG4" s="113"/>
      <c r="AH4" s="113"/>
      <c r="AI4" s="6"/>
    </row>
    <row r="5" spans="1:43" s="5" customFormat="1" ht="21" x14ac:dyDescent="0.25">
      <c r="B5" s="23"/>
      <c r="C5" s="17"/>
      <c r="D5" s="18"/>
      <c r="E5" s="19"/>
      <c r="F5" s="19"/>
      <c r="G5" s="19"/>
      <c r="H5" s="16"/>
      <c r="I5" s="16"/>
      <c r="J5" s="16"/>
      <c r="K5" s="16"/>
      <c r="L5" s="16"/>
      <c r="M5" s="16"/>
      <c r="N5" s="30"/>
      <c r="O5" s="167" t="str">
        <f>IF(SUM(S7:S423)=0,"","RIQUADRO ERRORE")</f>
        <v/>
      </c>
      <c r="P5" s="167"/>
      <c r="Q5" s="167"/>
      <c r="R5" s="167"/>
      <c r="S5" s="31"/>
      <c r="T5" s="6"/>
      <c r="U5" s="6"/>
      <c r="V5" s="6"/>
      <c r="W5" s="6"/>
      <c r="X5" s="6"/>
      <c r="Y5" s="6"/>
      <c r="Z5" s="6"/>
      <c r="AA5" s="6"/>
      <c r="AB5" s="114"/>
      <c r="AC5" s="113"/>
      <c r="AD5" s="113"/>
      <c r="AE5" s="113"/>
      <c r="AF5" s="113"/>
      <c r="AG5" s="113"/>
      <c r="AH5" s="113"/>
      <c r="AI5" s="6"/>
      <c r="AN5" s="9"/>
      <c r="AO5" s="9"/>
      <c r="AP5" s="9"/>
    </row>
    <row r="6" spans="1:43" s="36" customFormat="1" ht="21" x14ac:dyDescent="0.25">
      <c r="B6" t="s">
        <v>28</v>
      </c>
      <c r="C6" s="34" t="s">
        <v>34</v>
      </c>
      <c r="D6" s="34" t="s">
        <v>17</v>
      </c>
      <c r="E6" s="34" t="s">
        <v>16</v>
      </c>
      <c r="F6" s="34" t="s">
        <v>60</v>
      </c>
      <c r="G6" s="34" t="s">
        <v>61</v>
      </c>
      <c r="H6" s="34" t="s">
        <v>30</v>
      </c>
      <c r="I6" s="34" t="s">
        <v>10</v>
      </c>
      <c r="J6" s="34" t="s">
        <v>25</v>
      </c>
      <c r="K6" t="s">
        <v>29</v>
      </c>
      <c r="L6" s="35"/>
      <c r="M6" s="35"/>
      <c r="N6" s="35"/>
      <c r="O6" s="35"/>
      <c r="P6" s="35"/>
      <c r="AB6" s="115"/>
      <c r="AC6" s="7"/>
      <c r="AD6" s="7"/>
      <c r="AE6" s="7"/>
      <c r="AF6" s="7"/>
      <c r="AG6" s="7"/>
      <c r="AH6" s="7"/>
      <c r="AM6" s="9"/>
      <c r="AN6" s="9"/>
    </row>
    <row r="7" spans="1:43" s="9" customFormat="1" ht="21" x14ac:dyDescent="0.25">
      <c r="B7" s="166" t="s">
        <v>65</v>
      </c>
      <c r="C7" s="50" t="s">
        <v>207</v>
      </c>
      <c r="D7" s="51"/>
      <c r="E7" s="51"/>
      <c r="F7" s="51"/>
      <c r="G7" s="51"/>
      <c r="H7" s="142" t="s">
        <v>206</v>
      </c>
      <c r="I7" s="51"/>
      <c r="J7" s="51"/>
      <c r="K7" t="s">
        <v>65</v>
      </c>
      <c r="L7" s="20" t="str">
        <f>IFERROR(IF(H7="","",IF(H7="GENNAIO","",IF(H7="FEBBRAIO","",IF(H7="MARZO","",IF(H7="APRILE","",IF(H7="MAGGIO","",IF(H7="GIUGNO","",IF(H7="LUGLIO","",IF(H7="AGOSTO","",IF(H7="SETTEMBRE","",IF(H7="OTTOBRE","",IF(H7="NOVEMBRE","",IF(H7="DICEMBRE","",IF(OR('Calendario Attività Giovanile'!$E7="",'Calendario Attività Giovanile'!$F7="",'Calendario Attività Giovanile'!$I7="",'Calendario Attività Giovanile'!$J7=""),"ERRORE! MANCA…","")))))))))))))),"")</f>
        <v>ERRORE! MANCA…</v>
      </c>
      <c r="M7" s="21" t="str">
        <f>IF(AND(L7&lt;&gt;"",E7=""),"Tipologia","")</f>
        <v>Tipologia</v>
      </c>
      <c r="N7" s="21" t="str">
        <f>IF(AND(L7&lt;&gt;"",F7=""),"Data","")</f>
        <v>Data</v>
      </c>
      <c r="O7" s="21" t="str">
        <f>IF(AND(L7&lt;&gt;"",J7=""),"Zona","")</f>
        <v>Zona</v>
      </c>
      <c r="P7" s="21" t="str">
        <f>IF(AND(L7&lt;&gt;"",I7=""),"Circolo","")</f>
        <v>Circolo</v>
      </c>
      <c r="Q7" s="10">
        <f>IF(L7="ERRORE! MANCA…",1,"")</f>
        <v>1</v>
      </c>
      <c r="R7" s="10"/>
      <c r="S7" s="10"/>
      <c r="T7" s="10"/>
      <c r="U7" s="10"/>
      <c r="V7" s="10"/>
      <c r="W7" s="10"/>
      <c r="X7" s="10"/>
      <c r="Y7" s="10" t="s">
        <v>28</v>
      </c>
      <c r="Z7" s="10" t="s">
        <v>29</v>
      </c>
      <c r="AA7" s="10" t="str">
        <f>IFERROR(LOOKUP(#REF!,Tabella2[Colonna1],Tabella2[Colonna2]),"")</f>
        <v/>
      </c>
      <c r="AB7" s="116" t="s">
        <v>28</v>
      </c>
      <c r="AC7" s="26" t="s">
        <v>22</v>
      </c>
      <c r="AD7" s="26" t="s">
        <v>23</v>
      </c>
      <c r="AE7" s="37" t="s">
        <v>24</v>
      </c>
      <c r="AF7" s="26"/>
      <c r="AG7" s="26"/>
      <c r="AH7" s="7"/>
    </row>
    <row r="8" spans="1:43" s="9" customFormat="1" ht="21" x14ac:dyDescent="0.25">
      <c r="B8" s="166" t="s">
        <v>341</v>
      </c>
      <c r="C8" s="42" t="s">
        <v>207</v>
      </c>
      <c r="D8" s="37"/>
      <c r="E8" s="37" t="s">
        <v>22</v>
      </c>
      <c r="F8" s="37">
        <v>11</v>
      </c>
      <c r="G8" s="37"/>
      <c r="H8" s="143" t="s">
        <v>433</v>
      </c>
      <c r="I8" s="37" t="s">
        <v>64</v>
      </c>
      <c r="J8" s="37">
        <v>7</v>
      </c>
      <c r="K8" t="s">
        <v>220</v>
      </c>
      <c r="L8" s="20" t="str">
        <f>IFERROR(IF(H8="","",IF(H8="GENNAIO","",IF(H8="FEBBRAIO","",IF(H8="MARZO","",IF(H8="APRILE","",IF(H8="MAGGIO","",IF(H8="GIUGNO","",IF(H8="LUGLIO","",IF(H8="AGOSTO","",IF(H8="SETTEMBRE","",IF(H8="OTTOBRE","",IF(H8="NOVEMBRE","",IF(H8="DICEMBRE","",IF(OR('Calendario Attività Giovanile'!$E8="",'Calendario Attività Giovanile'!$F8="",'Calendario Attività Giovanile'!$I8="",'Calendario Attività Giovanile'!$J8=""),"ERRORE! MANCA…","")))))))))))))),"")</f>
        <v/>
      </c>
      <c r="M8" s="21" t="str">
        <f t="shared" ref="M8:M71" si="0">IF(AND(L8&lt;&gt;"",E8=""),"Tipologia","")</f>
        <v/>
      </c>
      <c r="N8" s="21" t="str">
        <f t="shared" ref="N8:N71" si="1">IF(AND(L8&lt;&gt;"",F8=""),"Data","")</f>
        <v/>
      </c>
      <c r="O8" s="21" t="str">
        <f t="shared" ref="O8:O71" si="2">IF(AND(L8&lt;&gt;"",J8=""),"Zona","")</f>
        <v/>
      </c>
      <c r="P8" s="21" t="str">
        <f t="shared" ref="P8:P71" si="3">IF(AND(L8&lt;&gt;"",I8=""),"Circolo","")</f>
        <v/>
      </c>
      <c r="Q8" s="10" t="str">
        <f t="shared" ref="Q8:Q71" si="4">IF(L8="ERRORE! MANCA…",1,"")</f>
        <v/>
      </c>
      <c r="R8" s="10"/>
      <c r="S8" s="10"/>
      <c r="T8" s="10"/>
      <c r="U8" s="10"/>
      <c r="V8" s="10"/>
      <c r="W8" s="10"/>
      <c r="X8" s="10"/>
      <c r="Y8" s="14" t="s">
        <v>31</v>
      </c>
      <c r="Z8" s="10">
        <v>1</v>
      </c>
      <c r="AA8" s="10" t="str">
        <f>IFERROR(LOOKUP(#REF!,Tabella2[Colonna1],Tabella2[Colonna2]),"")</f>
        <v/>
      </c>
      <c r="AB8" s="116" t="s">
        <v>137</v>
      </c>
      <c r="AC8" s="26">
        <f>COUNTIFS(Calendario_Attività_Giovanile[Tipologia],$AC$7,Calendario_Attività_Giovanile[Circolo],$AB8)</f>
        <v>6</v>
      </c>
      <c r="AD8" s="26">
        <f>COUNTIFS(Calendario_Attività_Giovanile[Tipologia],$AD$7,Calendario_Attività_Giovanile[Circolo],AB8)</f>
        <v>0</v>
      </c>
      <c r="AE8" s="26">
        <f>COUNTIFS(Calendario_Attività_Giovanile[Tipologia],$AE$7,Calendario_Attività_Giovanile[Circolo],AB8)</f>
        <v>0</v>
      </c>
      <c r="AF8" s="26"/>
      <c r="AG8" s="26"/>
      <c r="AH8" s="7"/>
    </row>
    <row r="9" spans="1:43" s="9" customFormat="1" ht="21" x14ac:dyDescent="0.25">
      <c r="B9" s="166" t="s">
        <v>357</v>
      </c>
      <c r="C9" s="42" t="s">
        <v>207</v>
      </c>
      <c r="D9" s="37"/>
      <c r="E9" s="37" t="s">
        <v>22</v>
      </c>
      <c r="F9" s="37">
        <v>18</v>
      </c>
      <c r="G9" s="37"/>
      <c r="H9" s="143" t="s">
        <v>434</v>
      </c>
      <c r="I9" s="37" t="s">
        <v>125</v>
      </c>
      <c r="J9" s="37">
        <v>7</v>
      </c>
      <c r="K9" t="s">
        <v>220</v>
      </c>
      <c r="L9" s="20" t="str">
        <f>IFERROR(IF(H9="","",IF(H9="GENNAIO","",IF(H9="FEBBRAIO","",IF(H9="MARZO","",IF(H9="APRILE","",IF(H9="MAGGIO","",IF(H9="GIUGNO","",IF(H9="LUGLIO","",IF(H9="AGOSTO","",IF(H9="SETTEMBRE","",IF(H9="OTTOBRE","",IF(H9="NOVEMBRE","",IF(H9="DICEMBRE","",IF(OR('Calendario Attività Giovanile'!$E9="",'Calendario Attività Giovanile'!$F9="",'Calendario Attività Giovanile'!$I9="",'Calendario Attività Giovanile'!$J9=""),"ERRORE! MANCA…","")))))))))))))),"")</f>
        <v/>
      </c>
      <c r="M9" s="21" t="str">
        <f t="shared" si="0"/>
        <v/>
      </c>
      <c r="N9" s="21" t="str">
        <f t="shared" si="1"/>
        <v/>
      </c>
      <c r="O9" s="21" t="str">
        <f t="shared" si="2"/>
        <v/>
      </c>
      <c r="P9" s="21" t="str">
        <f t="shared" si="3"/>
        <v/>
      </c>
      <c r="Q9" s="10" t="str">
        <f t="shared" si="4"/>
        <v/>
      </c>
      <c r="R9" s="10"/>
      <c r="S9" s="10"/>
      <c r="T9" s="10"/>
      <c r="U9" s="10"/>
      <c r="V9" s="10"/>
      <c r="W9" s="10"/>
      <c r="X9" s="10"/>
      <c r="Y9" s="14" t="s">
        <v>32</v>
      </c>
      <c r="Z9" s="10">
        <v>2</v>
      </c>
      <c r="AA9" s="10" t="str">
        <f>IFERROR(LOOKUP(#REF!,Tabella2[Colonna1],Tabella2[Colonna2]),"")</f>
        <v/>
      </c>
      <c r="AB9" s="116" t="s">
        <v>138</v>
      </c>
      <c r="AC9" s="26">
        <f>COUNTIFS(Calendario_Attività_Giovanile[Tipologia],$AC$7,Calendario_Attività_Giovanile[Circolo],$AB9)</f>
        <v>0</v>
      </c>
      <c r="AD9" s="26">
        <f>COUNTIFS(Calendario_Attività_Giovanile[Tipologia],$AD$7,Calendario_Attività_Giovanile[Circolo],AB9)</f>
        <v>0</v>
      </c>
      <c r="AE9" s="26">
        <f>COUNTIFS(Calendario_Attività_Giovanile[Tipologia],$AE$7,Calendario_Attività_Giovanile[Circolo],AB9)</f>
        <v>0</v>
      </c>
      <c r="AF9" s="26"/>
      <c r="AG9" s="26"/>
      <c r="AH9" s="7"/>
    </row>
    <row r="10" spans="1:43" s="7" customFormat="1" ht="21" x14ac:dyDescent="0.25">
      <c r="A10" s="9"/>
      <c r="B10" s="166" t="s">
        <v>235</v>
      </c>
      <c r="C10" s="42" t="s">
        <v>207</v>
      </c>
      <c r="D10" s="37"/>
      <c r="E10" s="37" t="s">
        <v>51</v>
      </c>
      <c r="F10" s="37">
        <v>28</v>
      </c>
      <c r="G10" s="37">
        <v>30</v>
      </c>
      <c r="H10" s="143" t="s">
        <v>435</v>
      </c>
      <c r="I10" s="37" t="s">
        <v>125</v>
      </c>
      <c r="J10" s="37">
        <v>7</v>
      </c>
      <c r="K10" t="s">
        <v>266</v>
      </c>
      <c r="L10" s="20" t="str">
        <f>IFERROR(IF(H10="","",IF(H10="GENNAIO","",IF(H10="FEBBRAIO","",IF(H10="MARZO","",IF(H10="APRILE","",IF(H10="MAGGIO","",IF(H10="GIUGNO","",IF(H10="LUGLIO","",IF(H10="AGOSTO","",IF(H10="SETTEMBRE","",IF(H10="OTTOBRE","",IF(H10="NOVEMBRE","",IF(H10="DICEMBRE","",IF(OR('Calendario Attività Giovanile'!$E10="",'Calendario Attività Giovanile'!$F10="",'Calendario Attività Giovanile'!$I10="",'Calendario Attività Giovanile'!$J10=""),"ERRORE! MANCA…","")))))))))))))),"")</f>
        <v/>
      </c>
      <c r="M10" s="21" t="str">
        <f t="shared" si="0"/>
        <v/>
      </c>
      <c r="N10" s="21" t="str">
        <f t="shared" si="1"/>
        <v/>
      </c>
      <c r="O10" s="21" t="str">
        <f t="shared" si="2"/>
        <v/>
      </c>
      <c r="P10" s="21" t="str">
        <f t="shared" si="3"/>
        <v/>
      </c>
      <c r="Q10" s="10" t="str">
        <f t="shared" si="4"/>
        <v/>
      </c>
      <c r="R10" s="10"/>
      <c r="S10" s="10"/>
      <c r="T10" s="10"/>
      <c r="U10" s="10"/>
      <c r="V10" s="2"/>
      <c r="W10" s="2"/>
      <c r="X10" s="2"/>
      <c r="Y10" s="8" t="s">
        <v>26</v>
      </c>
      <c r="Z10" s="2">
        <v>3</v>
      </c>
      <c r="AA10" s="2" t="str">
        <f>IFERROR(LOOKUP('Calendario Attività Giovanile'!#REF!,Tabella2[Colonna1],Tabella2[Colonna2]),"")</f>
        <v/>
      </c>
      <c r="AB10" s="116" t="s">
        <v>139</v>
      </c>
      <c r="AC10" s="26">
        <f>COUNTIFS(Calendario_Attività_Giovanile[Tipologia],$AC$7,Calendario_Attività_Giovanile[Circolo],$AB10)</f>
        <v>6</v>
      </c>
      <c r="AD10" s="26">
        <f>COUNTIFS(Calendario_Attività_Giovanile[Tipologia],$AD$7,Calendario_Attività_Giovanile[Circolo],AB10)</f>
        <v>0</v>
      </c>
      <c r="AE10" s="26">
        <f>COUNTIFS(Calendario_Attività_Giovanile[Tipologia],$AE$7,Calendario_Attività_Giovanile[Circolo],AB10)</f>
        <v>0</v>
      </c>
      <c r="AF10" s="26"/>
      <c r="AG10" s="26"/>
      <c r="AL10" s="9"/>
      <c r="AM10" s="9"/>
      <c r="AN10" s="9"/>
      <c r="AO10" s="9"/>
      <c r="AP10" s="9"/>
      <c r="AQ10" s="9"/>
    </row>
    <row r="11" spans="1:43" s="7" customFormat="1" ht="21" x14ac:dyDescent="0.25">
      <c r="A11" s="9"/>
      <c r="B11" s="166" t="s">
        <v>65</v>
      </c>
      <c r="C11" s="42" t="s">
        <v>31</v>
      </c>
      <c r="D11" s="37"/>
      <c r="E11" s="37"/>
      <c r="F11" s="37"/>
      <c r="G11" s="37" t="s">
        <v>65</v>
      </c>
      <c r="H11" s="143" t="s">
        <v>0</v>
      </c>
      <c r="I11" s="37"/>
      <c r="J11" s="37"/>
      <c r="K11" t="s">
        <v>65</v>
      </c>
      <c r="L11" s="20" t="str">
        <f>IFERROR(IF(H11="","",IF(H11="GENNAIO","",IF(H11="FEBBRAIO","",IF(H11="MARZO","",IF(H11="APRILE","",IF(H11="MAGGIO","",IF(H11="GIUGNO","",IF(H11="LUGLIO","",IF(H11="AGOSTO","",IF(H11="SETTEMBRE","",IF(H11="OTTOBRE","",IF(H11="NOVEMBRE","",IF(H11="DICEMBRE","",IF(OR('Calendario Attività Giovanile'!$E11="",'Calendario Attività Giovanile'!$F11="",'Calendario Attività Giovanile'!$I11="",'Calendario Attività Giovanile'!$J11=""),"ERRORE! MANCA…","")))))))))))))),"")</f>
        <v/>
      </c>
      <c r="M11" s="21" t="str">
        <f t="shared" si="0"/>
        <v/>
      </c>
      <c r="N11" s="21" t="str">
        <f t="shared" si="1"/>
        <v/>
      </c>
      <c r="O11" s="21" t="str">
        <f t="shared" si="2"/>
        <v/>
      </c>
      <c r="P11" s="21" t="str">
        <f t="shared" si="3"/>
        <v/>
      </c>
      <c r="Q11" s="10" t="str">
        <f t="shared" si="4"/>
        <v/>
      </c>
      <c r="R11" s="10"/>
      <c r="S11" s="10"/>
      <c r="T11" s="10"/>
      <c r="U11" s="10"/>
      <c r="V11" s="2"/>
      <c r="W11" s="2"/>
      <c r="X11" s="2"/>
      <c r="Y11" s="8" t="s">
        <v>2</v>
      </c>
      <c r="Z11" s="2">
        <v>4</v>
      </c>
      <c r="AA11" s="2" t="str">
        <f>IFERROR(LOOKUP('Calendario Attività Giovanile'!#REF!,Tabella2[Colonna1],Tabella2[Colonna2]),"")</f>
        <v/>
      </c>
      <c r="AB11" s="116" t="s">
        <v>169</v>
      </c>
      <c r="AC11" s="26">
        <f>COUNTIFS(Calendario_Attività_Giovanile[Tipologia],$AC$7,Calendario_Attività_Giovanile[Circolo],$AB11)</f>
        <v>0</v>
      </c>
      <c r="AD11" s="26">
        <f>COUNTIFS(Calendario_Attività_Giovanile[Tipologia],$AD$7,Calendario_Attività_Giovanile[Circolo],AB11)</f>
        <v>2</v>
      </c>
      <c r="AE11" s="26">
        <f>COUNTIFS(Calendario_Attività_Giovanile[Tipologia],$AE$7,Calendario_Attività_Giovanile[Circolo],AB11)</f>
        <v>2</v>
      </c>
      <c r="AF11" s="26"/>
      <c r="AG11" s="26"/>
      <c r="AL11" s="9"/>
      <c r="AM11" s="9"/>
      <c r="AN11" s="9"/>
      <c r="AO11" s="9"/>
      <c r="AP11" s="9"/>
      <c r="AQ11" s="9"/>
    </row>
    <row r="12" spans="1:43" s="9" customFormat="1" ht="21" x14ac:dyDescent="0.25">
      <c r="B12" s="166" t="s">
        <v>361</v>
      </c>
      <c r="C12" s="42" t="s">
        <v>31</v>
      </c>
      <c r="D12" s="37"/>
      <c r="E12" s="37" t="s">
        <v>22</v>
      </c>
      <c r="F12" s="37">
        <v>7</v>
      </c>
      <c r="G12" s="37"/>
      <c r="H12" s="143" t="s">
        <v>329</v>
      </c>
      <c r="I12" s="37" t="s">
        <v>367</v>
      </c>
      <c r="J12" s="37">
        <v>5</v>
      </c>
      <c r="K12" t="s">
        <v>216</v>
      </c>
      <c r="L12" s="20" t="str">
        <f>IFERROR(IF(H12="","",IF(H12="GENNAIO","",IF(H12="FEBBRAIO","",IF(H12="MARZO","",IF(H12="APRILE","",IF(H12="MAGGIO","",IF(H12="GIUGNO","",IF(H12="LUGLIO","",IF(H12="AGOSTO","",IF(H12="SETTEMBRE","",IF(H12="OTTOBRE","",IF(H12="NOVEMBRE","",IF(H12="DICEMBRE","",IF(OR('Calendario Attività Giovanile'!$E12="",'Calendario Attività Giovanile'!$F12="",'Calendario Attività Giovanile'!$I12="",'Calendario Attività Giovanile'!$J12=""),"ERRORE! MANCA…","")))))))))))))),"")</f>
        <v/>
      </c>
      <c r="M12" s="21" t="str">
        <f t="shared" si="0"/>
        <v/>
      </c>
      <c r="N12" s="21" t="str">
        <f t="shared" si="1"/>
        <v/>
      </c>
      <c r="O12" s="21" t="str">
        <f t="shared" si="2"/>
        <v/>
      </c>
      <c r="P12" s="21" t="str">
        <f t="shared" si="3"/>
        <v/>
      </c>
      <c r="Q12" s="10" t="str">
        <f t="shared" si="4"/>
        <v/>
      </c>
      <c r="R12" s="10"/>
      <c r="S12" s="10"/>
      <c r="T12" s="10"/>
      <c r="U12" s="10"/>
      <c r="V12" s="10"/>
      <c r="W12" s="10"/>
      <c r="X12" s="10"/>
      <c r="Y12" s="8" t="s">
        <v>3</v>
      </c>
      <c r="Z12" s="2">
        <v>5</v>
      </c>
      <c r="AA12" s="2" t="str">
        <f>IFERROR(LOOKUP(#REF!,Tabella2[Colonna1],Tabella2[Colonna2]),"")</f>
        <v/>
      </c>
      <c r="AB12" s="116" t="s">
        <v>170</v>
      </c>
      <c r="AC12" s="26">
        <f>COUNTIFS(Calendario_Attività_Giovanile[Tipologia],$AC$7,Calendario_Attività_Giovanile[Circolo],$AB12)</f>
        <v>6</v>
      </c>
      <c r="AD12" s="26">
        <f>COUNTIFS(Calendario_Attività_Giovanile[Tipologia],$AD$7,Calendario_Attività_Giovanile[Circolo],AB12)</f>
        <v>2</v>
      </c>
      <c r="AE12" s="26">
        <f>COUNTIFS(Calendario_Attività_Giovanile[Tipologia],$AE$7,Calendario_Attività_Giovanile[Circolo],AB12)</f>
        <v>2</v>
      </c>
      <c r="AF12" s="26"/>
      <c r="AG12" s="26"/>
      <c r="AH12" s="7"/>
    </row>
    <row r="13" spans="1:43" s="7" customFormat="1" ht="21" x14ac:dyDescent="0.25">
      <c r="A13" s="9"/>
      <c r="B13" s="166" t="s">
        <v>82</v>
      </c>
      <c r="C13" s="42" t="s">
        <v>31</v>
      </c>
      <c r="D13" s="37"/>
      <c r="E13" s="37" t="s">
        <v>24</v>
      </c>
      <c r="F13" s="37">
        <v>21</v>
      </c>
      <c r="G13" s="37"/>
      <c r="H13" s="143" t="s">
        <v>437</v>
      </c>
      <c r="I13" s="37" t="s">
        <v>125</v>
      </c>
      <c r="J13" s="37">
        <v>7</v>
      </c>
      <c r="K13" t="s">
        <v>216</v>
      </c>
      <c r="L13" s="20" t="str">
        <f>IFERROR(IF(H13="","",IF(H13="GENNAIO","",IF(H13="FEBBRAIO","",IF(H13="MARZO","",IF(H13="APRILE","",IF(H13="MAGGIO","",IF(H13="GIUGNO","",IF(H13="LUGLIO","",IF(H13="AGOSTO","",IF(H13="SETTEMBRE","",IF(H13="OTTOBRE","",IF(H13="NOVEMBRE","",IF(H13="DICEMBRE","",IF(OR('Calendario Attività Giovanile'!$E13="",'Calendario Attività Giovanile'!$F13="",'Calendario Attività Giovanile'!$I13="",'Calendario Attività Giovanile'!$J13=""),"ERRORE! MANCA…","")))))))))))))),"")</f>
        <v/>
      </c>
      <c r="M13" s="21" t="str">
        <f t="shared" si="0"/>
        <v/>
      </c>
      <c r="N13" s="21" t="str">
        <f t="shared" si="1"/>
        <v/>
      </c>
      <c r="O13" s="21" t="str">
        <f t="shared" si="2"/>
        <v/>
      </c>
      <c r="P13" s="21" t="str">
        <f t="shared" si="3"/>
        <v/>
      </c>
      <c r="Q13" s="10" t="str">
        <f t="shared" si="4"/>
        <v/>
      </c>
      <c r="R13" s="10"/>
      <c r="S13" s="10"/>
      <c r="T13" s="10"/>
      <c r="U13" s="10"/>
      <c r="V13" s="2"/>
      <c r="W13" s="2"/>
      <c r="X13" s="2"/>
      <c r="Y13" s="8" t="s">
        <v>4</v>
      </c>
      <c r="Z13" s="2">
        <v>6</v>
      </c>
      <c r="AA13" s="2" t="str">
        <f>IFERROR(LOOKUP('Calendario Attività Giovanile'!#REF!,Tabella2[Colonna1],Tabella2[Colonna2]),"")</f>
        <v/>
      </c>
      <c r="AB13" s="116" t="s">
        <v>168</v>
      </c>
      <c r="AC13" s="26">
        <f>COUNTIFS(Calendario_Attività_Giovanile[Tipologia],$AC$7,Calendario_Attività_Giovanile[Circolo],$AB13)</f>
        <v>5</v>
      </c>
      <c r="AD13" s="26">
        <f>COUNTIFS(Calendario_Attività_Giovanile[Tipologia],$AD$7,Calendario_Attività_Giovanile[Circolo],AB13)</f>
        <v>4</v>
      </c>
      <c r="AE13" s="26">
        <f>COUNTIFS(Calendario_Attività_Giovanile[Tipologia],$AE$7,Calendario_Attività_Giovanile[Circolo],AB13)</f>
        <v>3</v>
      </c>
      <c r="AF13" s="26"/>
      <c r="AG13" s="26"/>
      <c r="AL13" s="9"/>
      <c r="AM13" s="9"/>
      <c r="AN13" s="9"/>
      <c r="AO13" s="9"/>
      <c r="AP13" s="9"/>
      <c r="AQ13" s="9"/>
    </row>
    <row r="14" spans="1:43" s="7" customFormat="1" ht="21" x14ac:dyDescent="0.25">
      <c r="A14" s="9"/>
      <c r="B14" s="166" t="s">
        <v>348</v>
      </c>
      <c r="C14" s="42" t="s">
        <v>31</v>
      </c>
      <c r="D14" s="37"/>
      <c r="E14" s="37" t="s">
        <v>23</v>
      </c>
      <c r="F14" s="37">
        <v>22</v>
      </c>
      <c r="G14" s="37"/>
      <c r="H14" s="143" t="s">
        <v>436</v>
      </c>
      <c r="I14" s="37" t="s">
        <v>125</v>
      </c>
      <c r="J14" s="37">
        <v>7</v>
      </c>
      <c r="K14" t="s">
        <v>220</v>
      </c>
      <c r="L14" s="20" t="str">
        <f>IFERROR(IF(H14="","",IF(H14="GENNAIO","",IF(H14="FEBBRAIO","",IF(H14="MARZO","",IF(H14="APRILE","",IF(H14="MAGGIO","",IF(H14="GIUGNO","",IF(H14="LUGLIO","",IF(H14="AGOSTO","",IF(H14="SETTEMBRE","",IF(H14="OTTOBRE","",IF(H14="NOVEMBRE","",IF(H14="DICEMBRE","",IF(OR('Calendario Attività Giovanile'!$E14="",'Calendario Attività Giovanile'!$F14="",'Calendario Attività Giovanile'!$I14="",'Calendario Attività Giovanile'!$J14=""),"ERRORE! MANCA…","")))))))))))))),"")</f>
        <v/>
      </c>
      <c r="M14" s="21" t="str">
        <f t="shared" si="0"/>
        <v/>
      </c>
      <c r="N14" s="21" t="str">
        <f t="shared" si="1"/>
        <v/>
      </c>
      <c r="O14" s="21" t="str">
        <f t="shared" si="2"/>
        <v/>
      </c>
      <c r="P14" s="21" t="str">
        <f t="shared" si="3"/>
        <v/>
      </c>
      <c r="Q14" s="10" t="str">
        <f t="shared" si="4"/>
        <v/>
      </c>
      <c r="R14" s="10"/>
      <c r="S14" s="10"/>
      <c r="T14" s="10"/>
      <c r="U14" s="10"/>
      <c r="V14" s="2"/>
      <c r="W14" s="2"/>
      <c r="X14" s="2"/>
      <c r="Y14" s="8" t="s">
        <v>5</v>
      </c>
      <c r="Z14" s="2">
        <v>7</v>
      </c>
      <c r="AA14" s="2" t="str">
        <f>IFERROR(LOOKUP('Calendario Attività Giovanile'!#REF!,Tabella2[Colonna1],Tabella2[Colonna2]),"")</f>
        <v/>
      </c>
      <c r="AB14" s="116" t="s">
        <v>174</v>
      </c>
      <c r="AC14" s="26">
        <f>COUNTIFS(Calendario_Attività_Giovanile[Tipologia],$AC$7,Calendario_Attività_Giovanile[Circolo],$AB14)</f>
        <v>6</v>
      </c>
      <c r="AD14" s="26">
        <f>COUNTIFS(Calendario_Attività_Giovanile[Tipologia],$AD$7,Calendario_Attività_Giovanile[Circolo],AB14)</f>
        <v>2</v>
      </c>
      <c r="AE14" s="26">
        <f>COUNTIFS(Calendario_Attività_Giovanile[Tipologia],$AE$7,Calendario_Attività_Giovanile[Circolo],AB14)</f>
        <v>2</v>
      </c>
      <c r="AF14" s="26"/>
      <c r="AG14" s="26"/>
      <c r="AL14" s="9"/>
      <c r="AM14" s="9"/>
      <c r="AN14" s="9"/>
      <c r="AO14" s="9"/>
      <c r="AP14" s="9"/>
      <c r="AQ14" s="9"/>
    </row>
    <row r="15" spans="1:43" s="7" customFormat="1" ht="21" x14ac:dyDescent="0.25">
      <c r="A15" s="9"/>
      <c r="B15" s="166" t="s">
        <v>475</v>
      </c>
      <c r="C15" s="42" t="s">
        <v>31</v>
      </c>
      <c r="D15" s="37"/>
      <c r="E15" s="37" t="s">
        <v>18</v>
      </c>
      <c r="F15" s="37">
        <v>28</v>
      </c>
      <c r="G15" s="37">
        <v>29</v>
      </c>
      <c r="H15" s="143" t="s">
        <v>324</v>
      </c>
      <c r="I15" s="37" t="s">
        <v>41</v>
      </c>
      <c r="J15" s="37">
        <v>1</v>
      </c>
      <c r="K15" t="s">
        <v>259</v>
      </c>
      <c r="L15" s="20" t="str">
        <f>IFERROR(IF(H15="","",IF(H15="GENNAIO","",IF(H15="FEBBRAIO","",IF(H15="MARZO","",IF(H15="APRILE","",IF(H15="MAGGIO","",IF(H15="GIUGNO","",IF(H15="LUGLIO","",IF(H15="AGOSTO","",IF(H15="SETTEMBRE","",IF(H15="OTTOBRE","",IF(H15="NOVEMBRE","",IF(H15="DICEMBRE","",IF(OR('Calendario Attività Giovanile'!$E15="",'Calendario Attività Giovanile'!$F15="",'Calendario Attività Giovanile'!$I15="",'Calendario Attività Giovanile'!$J15=""),"ERRORE! MANCA…","")))))))))))))),"")</f>
        <v/>
      </c>
      <c r="M15" s="21" t="str">
        <f t="shared" si="0"/>
        <v/>
      </c>
      <c r="N15" s="21" t="str">
        <f t="shared" si="1"/>
        <v/>
      </c>
      <c r="O15" s="21" t="str">
        <f t="shared" si="2"/>
        <v/>
      </c>
      <c r="P15" s="21" t="str">
        <f t="shared" si="3"/>
        <v/>
      </c>
      <c r="Q15" s="10" t="str">
        <f t="shared" si="4"/>
        <v/>
      </c>
      <c r="R15" s="10"/>
      <c r="S15" s="10"/>
      <c r="T15" s="10"/>
      <c r="U15" s="10"/>
      <c r="V15" s="2"/>
      <c r="W15" s="2"/>
      <c r="X15" s="2"/>
      <c r="Y15" s="8" t="s">
        <v>6</v>
      </c>
      <c r="Z15" s="2">
        <v>8</v>
      </c>
      <c r="AA15" s="2" t="str">
        <f>IFERROR(LOOKUP('Calendario Attività Giovanile'!#REF!,Tabella2[Colonna1],Tabella2[Colonna2]),"")</f>
        <v/>
      </c>
      <c r="AB15" s="116" t="s">
        <v>171</v>
      </c>
      <c r="AC15" s="26">
        <f>COUNTIFS(Calendario_Attività_Giovanile[Tipologia],$AC$7,Calendario_Attività_Giovanile[Circolo],$AB15)</f>
        <v>0</v>
      </c>
      <c r="AD15" s="26">
        <f>COUNTIFS(Calendario_Attività_Giovanile[Tipologia],$AD$7,Calendario_Attività_Giovanile[Circolo],AB15)</f>
        <v>1</v>
      </c>
      <c r="AE15" s="26">
        <f>COUNTIFS(Calendario_Attività_Giovanile[Tipologia],$AE$7,Calendario_Attività_Giovanile[Circolo],AB15)</f>
        <v>0</v>
      </c>
      <c r="AF15" s="26"/>
      <c r="AG15" s="26"/>
      <c r="AL15" s="9"/>
      <c r="AM15" s="9"/>
      <c r="AN15" s="9"/>
      <c r="AO15" s="9"/>
      <c r="AP15" s="9"/>
      <c r="AQ15" s="9"/>
    </row>
    <row r="16" spans="1:43" s="7" customFormat="1" ht="21" x14ac:dyDescent="0.25">
      <c r="A16" s="9"/>
      <c r="B16" s="166" t="s">
        <v>475</v>
      </c>
      <c r="C16" s="42" t="s">
        <v>31</v>
      </c>
      <c r="D16" s="37"/>
      <c r="E16" s="37" t="s">
        <v>18</v>
      </c>
      <c r="F16" s="37">
        <v>28</v>
      </c>
      <c r="G16" s="37">
        <v>29</v>
      </c>
      <c r="H16" s="143" t="s">
        <v>391</v>
      </c>
      <c r="I16" s="37" t="s">
        <v>392</v>
      </c>
      <c r="J16" s="37">
        <v>3</v>
      </c>
      <c r="K16" t="s">
        <v>259</v>
      </c>
      <c r="L16" s="20" t="str">
        <f>IFERROR(IF(H16="","",IF(H16="GENNAIO","",IF(H16="FEBBRAIO","",IF(H16="MARZO","",IF(H16="APRILE","",IF(H16="MAGGIO","",IF(H16="GIUGNO","",IF(H16="LUGLIO","",IF(H16="AGOSTO","",IF(H16="SETTEMBRE","",IF(H16="OTTOBRE","",IF(H16="NOVEMBRE","",IF(H16="DICEMBRE","",IF(OR('Calendario Attività Giovanile'!$E16="",'Calendario Attività Giovanile'!$F16="",'Calendario Attività Giovanile'!$I16="",'Calendario Attività Giovanile'!$J16=""),"ERRORE! MANCA…","")))))))))))))),"")</f>
        <v/>
      </c>
      <c r="M16" s="21" t="str">
        <f t="shared" si="0"/>
        <v/>
      </c>
      <c r="N16" s="21" t="str">
        <f t="shared" si="1"/>
        <v/>
      </c>
      <c r="O16" s="21" t="str">
        <f t="shared" si="2"/>
        <v/>
      </c>
      <c r="P16" s="21" t="str">
        <f t="shared" si="3"/>
        <v/>
      </c>
      <c r="Q16" s="10" t="str">
        <f t="shared" si="4"/>
        <v/>
      </c>
      <c r="R16" s="10"/>
      <c r="S16" s="10"/>
      <c r="T16" s="10"/>
      <c r="U16" s="10"/>
      <c r="V16" s="2"/>
      <c r="W16" s="2"/>
      <c r="X16" s="2"/>
      <c r="Y16" s="8" t="s">
        <v>7</v>
      </c>
      <c r="Z16" s="2">
        <v>9</v>
      </c>
      <c r="AA16" s="2" t="str">
        <f>IFERROR(LOOKUP('Calendario Attività Giovanile'!#REF!,Tabella2[Colonna1],Tabella2[Colonna2]),"")</f>
        <v/>
      </c>
      <c r="AB16" s="116" t="s">
        <v>167</v>
      </c>
      <c r="AC16" s="26">
        <f>COUNTIFS(Calendario_Attività_Giovanile[Tipologia],$AC$7,Calendario_Attività_Giovanile[Circolo],$AB16)</f>
        <v>5</v>
      </c>
      <c r="AD16" s="26">
        <f>COUNTIFS(Calendario_Attività_Giovanile[Tipologia],$AD$7,Calendario_Attività_Giovanile[Circolo],AB16)</f>
        <v>1</v>
      </c>
      <c r="AE16" s="26">
        <f>COUNTIFS(Calendario_Attività_Giovanile[Tipologia],$AE$7,Calendario_Attività_Giovanile[Circolo],AB16)</f>
        <v>1</v>
      </c>
      <c r="AF16" s="26"/>
      <c r="AG16" s="26"/>
      <c r="AL16" s="9"/>
      <c r="AM16" s="9"/>
      <c r="AN16" s="9"/>
      <c r="AO16" s="9"/>
      <c r="AP16" s="9"/>
      <c r="AQ16" s="9"/>
    </row>
    <row r="17" spans="1:43" s="7" customFormat="1" ht="21" x14ac:dyDescent="0.25">
      <c r="A17" s="9"/>
      <c r="B17" s="166" t="s">
        <v>353</v>
      </c>
      <c r="C17" s="42" t="s">
        <v>31</v>
      </c>
      <c r="D17" s="37"/>
      <c r="E17" s="37" t="s">
        <v>24</v>
      </c>
      <c r="F17" s="37">
        <v>28</v>
      </c>
      <c r="G17" s="37"/>
      <c r="H17" s="143" t="s">
        <v>437</v>
      </c>
      <c r="I17" s="37" t="s">
        <v>169</v>
      </c>
      <c r="J17" s="37">
        <v>7</v>
      </c>
      <c r="K17" t="s">
        <v>216</v>
      </c>
      <c r="L17" s="20" t="str">
        <f>IFERROR(IF(H17="","",IF(H17="GENNAIO","",IF(H17="FEBBRAIO","",IF(H17="MARZO","",IF(H17="APRILE","",IF(H17="MAGGIO","",IF(H17="GIUGNO","",IF(H17="LUGLIO","",IF(H17="AGOSTO","",IF(H17="SETTEMBRE","",IF(H17="OTTOBRE","",IF(H17="NOVEMBRE","",IF(H17="DICEMBRE","",IF(OR('Calendario Attività Giovanile'!$E17="",'Calendario Attività Giovanile'!$F17="",'Calendario Attività Giovanile'!$I17="",'Calendario Attività Giovanile'!$J17=""),"ERRORE! MANCA…","")))))))))))))),"")</f>
        <v/>
      </c>
      <c r="M17" s="21" t="str">
        <f t="shared" si="0"/>
        <v/>
      </c>
      <c r="N17" s="21" t="str">
        <f t="shared" si="1"/>
        <v/>
      </c>
      <c r="O17" s="21" t="str">
        <f t="shared" si="2"/>
        <v/>
      </c>
      <c r="P17" s="21" t="str">
        <f t="shared" si="3"/>
        <v/>
      </c>
      <c r="Q17" s="10" t="str">
        <f t="shared" si="4"/>
        <v/>
      </c>
      <c r="R17" s="10"/>
      <c r="S17" s="10"/>
      <c r="T17" s="10"/>
      <c r="U17" s="10"/>
      <c r="V17" s="2"/>
      <c r="W17" s="2"/>
      <c r="X17" s="2"/>
      <c r="Y17" s="8" t="s">
        <v>8</v>
      </c>
      <c r="Z17" s="2">
        <v>10</v>
      </c>
      <c r="AA17" s="2" t="str">
        <f>IFERROR(LOOKUP('Calendario Attività Giovanile'!#REF!,Tabella2[Colonna1],Tabella2[Colonna2]),"")</f>
        <v/>
      </c>
      <c r="AB17" s="114" t="s">
        <v>172</v>
      </c>
      <c r="AC17" s="26">
        <f>COUNTIFS(Calendario_Attività_Giovanile[Tipologia],$AC$7,Calendario_Attività_Giovanile[Circolo],$AB17)</f>
        <v>6</v>
      </c>
      <c r="AD17" s="26">
        <f>COUNTIFS(Calendario_Attività_Giovanile[Tipologia],$AD$7,Calendario_Attività_Giovanile[Circolo],AB17)</f>
        <v>2</v>
      </c>
      <c r="AE17" s="26">
        <f>COUNTIFS(Calendario_Attività_Giovanile[Tipologia],$AE$7,Calendario_Attività_Giovanile[Circolo],AB17)</f>
        <v>2</v>
      </c>
      <c r="AF17" s="26"/>
      <c r="AG17" s="26"/>
      <c r="AL17" s="9"/>
      <c r="AM17" s="9"/>
      <c r="AN17" s="9"/>
      <c r="AO17" s="9"/>
      <c r="AP17" s="9"/>
      <c r="AQ17" s="9"/>
    </row>
    <row r="18" spans="1:43" s="9" customFormat="1" ht="21" x14ac:dyDescent="0.25">
      <c r="B18" s="166" t="s">
        <v>350</v>
      </c>
      <c r="C18" s="42" t="s">
        <v>31</v>
      </c>
      <c r="D18" s="37"/>
      <c r="E18" s="37" t="s">
        <v>23</v>
      </c>
      <c r="F18" s="37">
        <v>29</v>
      </c>
      <c r="G18" s="37"/>
      <c r="H18" s="143" t="s">
        <v>436</v>
      </c>
      <c r="I18" s="37" t="s">
        <v>169</v>
      </c>
      <c r="J18" s="37">
        <v>7</v>
      </c>
      <c r="K18" t="s">
        <v>220</v>
      </c>
      <c r="L18" s="20" t="str">
        <f>IFERROR(IF(H18="","",IF(H18="GENNAIO","",IF(H18="FEBBRAIO","",IF(H18="MARZO","",IF(H18="APRILE","",IF(H18="MAGGIO","",IF(H18="GIUGNO","",IF(H18="LUGLIO","",IF(H18="AGOSTO","",IF(H18="SETTEMBRE","",IF(H18="OTTOBRE","",IF(H18="NOVEMBRE","",IF(H18="DICEMBRE","",IF(OR('Calendario Attività Giovanile'!$E18="",'Calendario Attività Giovanile'!$F18="",'Calendario Attività Giovanile'!$I18="",'Calendario Attività Giovanile'!$J18=""),"ERRORE! MANCA…","")))))))))))))),"")</f>
        <v/>
      </c>
      <c r="M18" s="21" t="str">
        <f t="shared" si="0"/>
        <v/>
      </c>
      <c r="N18" s="21" t="str">
        <f t="shared" si="1"/>
        <v/>
      </c>
      <c r="O18" s="21" t="str">
        <f t="shared" si="2"/>
        <v/>
      </c>
      <c r="P18" s="21" t="str">
        <f t="shared" si="3"/>
        <v/>
      </c>
      <c r="Q18" s="10" t="str">
        <f t="shared" si="4"/>
        <v/>
      </c>
      <c r="R18" s="10"/>
      <c r="S18" s="10"/>
      <c r="T18" s="10"/>
      <c r="U18" s="10"/>
      <c r="V18" s="10"/>
      <c r="W18" s="10"/>
      <c r="X18" s="10"/>
      <c r="Y18" s="8" t="s">
        <v>9</v>
      </c>
      <c r="Z18" s="2">
        <v>11</v>
      </c>
      <c r="AA18" s="2" t="str">
        <f>IFERROR(LOOKUP('Calendario Attività Giovanile'!#REF!,Tabella2[Colonna1],Tabella2[Colonna2]),"")</f>
        <v/>
      </c>
      <c r="AB18" s="114" t="s">
        <v>145</v>
      </c>
      <c r="AC18" s="26">
        <f>COUNTIFS(Calendario_Attività_Giovanile[Tipologia],$AC$7,Calendario_Attività_Giovanile[Circolo],$AB18)</f>
        <v>5</v>
      </c>
      <c r="AD18" s="26">
        <f>COUNTIFS(Calendario_Attività_Giovanile[Tipologia],$AD$7,Calendario_Attività_Giovanile[Circolo],AB18)</f>
        <v>1</v>
      </c>
      <c r="AE18" s="26">
        <f>COUNTIFS(Calendario_Attività_Giovanile[Tipologia],$AE$7,Calendario_Attività_Giovanile[Circolo],AB18)</f>
        <v>2</v>
      </c>
      <c r="AF18" s="26"/>
      <c r="AG18" s="26"/>
      <c r="AH18" s="7"/>
      <c r="AM18" s="7"/>
      <c r="AN18" s="7"/>
    </row>
    <row r="19" spans="1:43" s="9" customFormat="1" ht="21" x14ac:dyDescent="0.25">
      <c r="B19" s="166" t="s">
        <v>65</v>
      </c>
      <c r="C19" s="42" t="s">
        <v>32</v>
      </c>
      <c r="D19" s="37"/>
      <c r="E19" s="37"/>
      <c r="F19" s="37"/>
      <c r="G19" s="37"/>
      <c r="H19" s="143" t="s">
        <v>1</v>
      </c>
      <c r="I19" s="37"/>
      <c r="J19" s="37"/>
      <c r="K19" t="s">
        <v>65</v>
      </c>
      <c r="L19" s="20" t="str">
        <f>IFERROR(IF(H19="","",IF(H19="GENNAIO","",IF(H19="FEBBRAIO","",IF(H19="MARZO","",IF(H19="APRILE","",IF(H19="MAGGIO","",IF(H19="GIUGNO","",IF(H19="LUGLIO","",IF(H19="AGOSTO","",IF(H19="SETTEMBRE","",IF(H19="OTTOBRE","",IF(H19="NOVEMBRE","",IF(H19="DICEMBRE","",IF(OR('Calendario Attività Giovanile'!$E19="",'Calendario Attività Giovanile'!$F19="",'Calendario Attività Giovanile'!$I19="",'Calendario Attività Giovanile'!$J19=""),"ERRORE! MANCA…","")))))))))))))),"")</f>
        <v/>
      </c>
      <c r="M19" s="21" t="str">
        <f t="shared" si="0"/>
        <v/>
      </c>
      <c r="N19" s="21" t="str">
        <f t="shared" si="1"/>
        <v/>
      </c>
      <c r="O19" s="21" t="str">
        <f t="shared" si="2"/>
        <v/>
      </c>
      <c r="P19" s="21" t="str">
        <f t="shared" si="3"/>
        <v/>
      </c>
      <c r="Q19" s="10" t="str">
        <f t="shared" si="4"/>
        <v/>
      </c>
      <c r="R19" s="10"/>
      <c r="S19" s="10"/>
      <c r="T19" s="10"/>
      <c r="U19" s="10"/>
      <c r="V19" s="10"/>
      <c r="W19" s="10"/>
      <c r="X19" s="10"/>
      <c r="Y19" s="14" t="s">
        <v>27</v>
      </c>
      <c r="Z19" s="10">
        <v>12</v>
      </c>
      <c r="AA19" s="10" t="str">
        <f>IFERROR(LOOKUP('Calendario Attività Giovanile'!#REF!,Tabella2[Colonna1],Tabella2[Colonna2]),"")</f>
        <v/>
      </c>
      <c r="AB19" s="114" t="s">
        <v>192</v>
      </c>
      <c r="AC19" s="26">
        <f>COUNTIFS(Calendario_Attività_Giovanile[Tipologia],$AC$7,Calendario_Attività_Giovanile[Circolo],$AB19)</f>
        <v>0</v>
      </c>
      <c r="AD19" s="26">
        <f>COUNTIFS(Calendario_Attività_Giovanile[Tipologia],$AD$7,Calendario_Attività_Giovanile[Circolo],AB19)</f>
        <v>0</v>
      </c>
      <c r="AE19" s="26">
        <f>COUNTIFS(Calendario_Attività_Giovanile[Tipologia],$AE$7,Calendario_Attività_Giovanile[Circolo],AB19)</f>
        <v>1</v>
      </c>
      <c r="AF19" s="26"/>
      <c r="AG19" s="26"/>
      <c r="AH19" s="7"/>
      <c r="AM19" s="7"/>
      <c r="AN19" s="7"/>
    </row>
    <row r="20" spans="1:43" s="7" customFormat="1" ht="21" x14ac:dyDescent="0.25">
      <c r="A20" s="9"/>
      <c r="B20" s="166" t="s">
        <v>476</v>
      </c>
      <c r="C20" s="42" t="s">
        <v>32</v>
      </c>
      <c r="D20" s="37"/>
      <c r="E20" s="37" t="s">
        <v>208</v>
      </c>
      <c r="F20" s="37">
        <v>3</v>
      </c>
      <c r="G20" s="37">
        <v>5</v>
      </c>
      <c r="H20" s="143" t="s">
        <v>474</v>
      </c>
      <c r="I20" s="37" t="s">
        <v>37</v>
      </c>
      <c r="J20" s="37">
        <v>1</v>
      </c>
      <c r="K20" t="s">
        <v>237</v>
      </c>
      <c r="L20" s="20" t="str">
        <f>IFERROR(IF(H20="","",IF(H20="GENNAIO","",IF(H20="FEBBRAIO","",IF(H20="MARZO","",IF(H20="APRILE","",IF(H20="MAGGIO","",IF(H20="GIUGNO","",IF(H20="LUGLIO","",IF(H20="AGOSTO","",IF(H20="SETTEMBRE","",IF(H20="OTTOBRE","",IF(H20="NOVEMBRE","",IF(H20="DICEMBRE","",IF(OR('Calendario Attività Giovanile'!$E20="",'Calendario Attività Giovanile'!$F20="",'Calendario Attività Giovanile'!$I20="",'Calendario Attività Giovanile'!$J20=""),"ERRORE! MANCA…","")))))))))))))),"")</f>
        <v/>
      </c>
      <c r="M20" s="21" t="str">
        <f t="shared" si="0"/>
        <v/>
      </c>
      <c r="N20" s="21" t="str">
        <f t="shared" si="1"/>
        <v/>
      </c>
      <c r="O20" s="21" t="str">
        <f t="shared" si="2"/>
        <v/>
      </c>
      <c r="P20" s="21" t="str">
        <f t="shared" si="3"/>
        <v/>
      </c>
      <c r="Q20" s="10" t="str">
        <f t="shared" si="4"/>
        <v/>
      </c>
      <c r="R20" s="10"/>
      <c r="S20" s="10"/>
      <c r="T20" s="10"/>
      <c r="U20" s="10"/>
      <c r="V20" s="2"/>
      <c r="W20" s="2"/>
      <c r="X20" s="2"/>
      <c r="Y20" s="2"/>
      <c r="Z20" s="2"/>
      <c r="AA20" s="2" t="str">
        <f>IFERROR(LOOKUP('Calendario Attività Giovanile'!#REF!,Tabella2[Colonna1],Tabella2[Colonna2]),"")</f>
        <v/>
      </c>
      <c r="AB20" s="116" t="s">
        <v>151</v>
      </c>
      <c r="AC20" s="26">
        <f>COUNTIFS(Calendario_Attività_Giovanile[Tipologia],$AC$7,Calendario_Attività_Giovanile[Circolo],$AB20)</f>
        <v>0</v>
      </c>
      <c r="AD20" s="26">
        <f>COUNTIFS(Calendario_Attività_Giovanile[Tipologia],$AD$7,Calendario_Attività_Giovanile[Circolo],AB20)</f>
        <v>1</v>
      </c>
      <c r="AE20" s="26">
        <f>COUNTIFS(Calendario_Attività_Giovanile[Tipologia],$AE$7,Calendario_Attività_Giovanile[Circolo],AB20)</f>
        <v>0</v>
      </c>
      <c r="AF20" s="26"/>
      <c r="AG20" s="26"/>
      <c r="AL20" s="9"/>
    </row>
    <row r="21" spans="1:43" s="7" customFormat="1" ht="21" x14ac:dyDescent="0.25">
      <c r="A21" s="9"/>
      <c r="B21" s="166" t="s">
        <v>341</v>
      </c>
      <c r="C21" s="42" t="s">
        <v>32</v>
      </c>
      <c r="D21" s="37"/>
      <c r="E21" s="37" t="s">
        <v>24</v>
      </c>
      <c r="F21" s="37">
        <v>11</v>
      </c>
      <c r="G21" s="37"/>
      <c r="H21" s="143" t="s">
        <v>328</v>
      </c>
      <c r="I21" s="37" t="s">
        <v>150</v>
      </c>
      <c r="J21" s="37">
        <v>6</v>
      </c>
      <c r="K21" t="s">
        <v>216</v>
      </c>
      <c r="L21" s="20" t="str">
        <f>IFERROR(IF(H21="","",IF(H21="GENNAIO","",IF(H21="FEBBRAIO","",IF(H21="MARZO","",IF(H21="APRILE","",IF(H21="MAGGIO","",IF(H21="GIUGNO","",IF(H21="LUGLIO","",IF(H21="AGOSTO","",IF(H21="SETTEMBRE","",IF(H21="OTTOBRE","",IF(H21="NOVEMBRE","",IF(H21="DICEMBRE","",IF(OR('Calendario Attività Giovanile'!$E21="",'Calendario Attività Giovanile'!$F21="",'Calendario Attività Giovanile'!$I21="",'Calendario Attività Giovanile'!$J21=""),"ERRORE! MANCA…","")))))))))))))),"")</f>
        <v/>
      </c>
      <c r="M21" s="21" t="str">
        <f t="shared" si="0"/>
        <v/>
      </c>
      <c r="N21" s="21" t="str">
        <f t="shared" si="1"/>
        <v/>
      </c>
      <c r="O21" s="21" t="str">
        <f t="shared" si="2"/>
        <v/>
      </c>
      <c r="P21" s="21" t="str">
        <f t="shared" si="3"/>
        <v/>
      </c>
      <c r="Q21" s="10" t="str">
        <f t="shared" si="4"/>
        <v/>
      </c>
      <c r="R21" s="10"/>
      <c r="S21" s="10"/>
      <c r="T21" s="10"/>
      <c r="U21" s="10"/>
      <c r="V21" s="2"/>
      <c r="W21" s="2"/>
      <c r="X21" s="2"/>
      <c r="Y21" s="2"/>
      <c r="Z21" s="2"/>
      <c r="AA21" s="2" t="str">
        <f>IFERROR(LOOKUP('Calendario Attività Giovanile'!#REF!,Tabella2[Colonna1],Tabella2[Colonna2]),"")</f>
        <v/>
      </c>
      <c r="AB21" s="114" t="s">
        <v>189</v>
      </c>
      <c r="AC21" s="26">
        <f>COUNTIFS(Calendario_Attività_Giovanile[Tipologia],$AC$7,Calendario_Attività_Giovanile[Circolo],$AB21)</f>
        <v>0</v>
      </c>
      <c r="AD21" s="26">
        <f>COUNTIFS(Calendario_Attività_Giovanile[Tipologia],$AD$7,Calendario_Attività_Giovanile[Circolo],AB21)</f>
        <v>0</v>
      </c>
      <c r="AE21" s="26">
        <f>COUNTIFS(Calendario_Attività_Giovanile[Tipologia],$AE$7,Calendario_Attività_Giovanile[Circolo],AB21)</f>
        <v>0</v>
      </c>
      <c r="AF21" s="26"/>
      <c r="AG21" s="26"/>
      <c r="AL21" s="9"/>
    </row>
    <row r="22" spans="1:43" s="7" customFormat="1" ht="21" x14ac:dyDescent="0.25">
      <c r="A22" s="9"/>
      <c r="B22" s="166" t="s">
        <v>341</v>
      </c>
      <c r="C22" s="42" t="s">
        <v>32</v>
      </c>
      <c r="D22" s="37"/>
      <c r="E22" s="37" t="s">
        <v>23</v>
      </c>
      <c r="F22" s="37">
        <v>11</v>
      </c>
      <c r="G22" s="37"/>
      <c r="H22" s="143" t="s">
        <v>438</v>
      </c>
      <c r="I22" s="37" t="s">
        <v>168</v>
      </c>
      <c r="J22" s="37">
        <v>7</v>
      </c>
      <c r="K22" t="s">
        <v>216</v>
      </c>
      <c r="L22" s="20" t="str">
        <f>IFERROR(IF(H22="","",IF(H22="GENNAIO","",IF(H22="FEBBRAIO","",IF(H22="MARZO","",IF(H22="APRILE","",IF(H22="MAGGIO","",IF(H22="GIUGNO","",IF(H22="LUGLIO","",IF(H22="AGOSTO","",IF(H22="SETTEMBRE","",IF(H22="OTTOBRE","",IF(H22="NOVEMBRE","",IF(H22="DICEMBRE","",IF(OR('Calendario Attività Giovanile'!$E22="",'Calendario Attività Giovanile'!$F22="",'Calendario Attività Giovanile'!$I22="",'Calendario Attività Giovanile'!$J22=""),"ERRORE! MANCA…","")))))))))))))),"")</f>
        <v/>
      </c>
      <c r="M22" s="21" t="str">
        <f t="shared" si="0"/>
        <v/>
      </c>
      <c r="N22" s="21" t="str">
        <f t="shared" si="1"/>
        <v/>
      </c>
      <c r="O22" s="21" t="str">
        <f t="shared" si="2"/>
        <v/>
      </c>
      <c r="P22" s="21" t="str">
        <f t="shared" si="3"/>
        <v/>
      </c>
      <c r="Q22" s="10" t="str">
        <f t="shared" si="4"/>
        <v/>
      </c>
      <c r="R22" s="10"/>
      <c r="S22" s="10"/>
      <c r="T22" s="10"/>
      <c r="U22" s="10"/>
      <c r="V22" s="2"/>
      <c r="W22" s="2"/>
      <c r="X22" s="2"/>
      <c r="Y22" s="2"/>
      <c r="Z22" s="2"/>
      <c r="AA22" s="2" t="str">
        <f>IFERROR(LOOKUP('Calendario Attività Giovanile'!#REF!,Tabella2[Colonna1],Tabella2[Colonna2]),"")</f>
        <v/>
      </c>
      <c r="AB22" s="116" t="s">
        <v>153</v>
      </c>
      <c r="AC22" s="26">
        <f>COUNTIFS(Calendario_Attività_Giovanile[Tipologia],$AC$7,Calendario_Attività_Giovanile[Circolo],$AB22)</f>
        <v>2</v>
      </c>
      <c r="AD22" s="26">
        <f>COUNTIFS(Calendario_Attività_Giovanile[Tipologia],$AD$7,Calendario_Attività_Giovanile[Circolo],AB22)</f>
        <v>1</v>
      </c>
      <c r="AE22" s="26">
        <f>COUNTIFS(Calendario_Attività_Giovanile[Tipologia],$AE$7,Calendario_Attività_Giovanile[Circolo],AB22)</f>
        <v>0</v>
      </c>
      <c r="AF22" s="26"/>
      <c r="AG22" s="26"/>
      <c r="AL22" s="9"/>
    </row>
    <row r="23" spans="1:43" s="7" customFormat="1" ht="21" x14ac:dyDescent="0.25">
      <c r="A23" s="9"/>
      <c r="B23" s="166" t="s">
        <v>341</v>
      </c>
      <c r="C23" s="42" t="s">
        <v>32</v>
      </c>
      <c r="D23" s="37"/>
      <c r="E23" s="37" t="s">
        <v>24</v>
      </c>
      <c r="F23" s="37">
        <v>11</v>
      </c>
      <c r="G23" s="37"/>
      <c r="H23" s="143" t="s">
        <v>437</v>
      </c>
      <c r="I23" s="37" t="s">
        <v>169</v>
      </c>
      <c r="J23" s="37">
        <v>7</v>
      </c>
      <c r="K23" t="s">
        <v>216</v>
      </c>
      <c r="L23" s="20" t="str">
        <f>IFERROR(IF(H23="","",IF(H23="GENNAIO","",IF(H23="FEBBRAIO","",IF(H23="MARZO","",IF(H23="APRILE","",IF(H23="MAGGIO","",IF(H23="GIUGNO","",IF(H23="LUGLIO","",IF(H23="AGOSTO","",IF(H23="SETTEMBRE","",IF(H23="OTTOBRE","",IF(H23="NOVEMBRE","",IF(H23="DICEMBRE","",IF(OR('Calendario Attività Giovanile'!$E23="",'Calendario Attività Giovanile'!$F23="",'Calendario Attività Giovanile'!$I23="",'Calendario Attività Giovanile'!$J23=""),"ERRORE! MANCA…","")))))))))))))),"")</f>
        <v/>
      </c>
      <c r="M23" s="21" t="str">
        <f t="shared" si="0"/>
        <v/>
      </c>
      <c r="N23" s="21" t="str">
        <f t="shared" si="1"/>
        <v/>
      </c>
      <c r="O23" s="21" t="str">
        <f t="shared" si="2"/>
        <v/>
      </c>
      <c r="P23" s="21" t="str">
        <f t="shared" si="3"/>
        <v/>
      </c>
      <c r="Q23" s="10" t="str">
        <f t="shared" si="4"/>
        <v/>
      </c>
      <c r="R23" s="10"/>
      <c r="S23" s="10"/>
      <c r="T23" s="10"/>
      <c r="U23" s="10"/>
      <c r="V23" s="2"/>
      <c r="W23" s="2"/>
      <c r="X23" s="2"/>
      <c r="Y23" s="2"/>
      <c r="Z23" s="2"/>
      <c r="AA23" s="2"/>
      <c r="AB23" s="116" t="s">
        <v>49</v>
      </c>
      <c r="AC23" s="26">
        <f>COUNTIFS(Calendario_Attività_Giovanile[Tipologia],$AC$7,Calendario_Attività_Giovanile[Circolo],$AB23)</f>
        <v>0</v>
      </c>
      <c r="AD23" s="26">
        <f>COUNTIFS(Calendario_Attività_Giovanile[Tipologia],$AD$7,Calendario_Attività_Giovanile[Circolo],AB23)</f>
        <v>0</v>
      </c>
      <c r="AE23" s="26">
        <f>COUNTIFS(Calendario_Attività_Giovanile[Tipologia],$AE$7,Calendario_Attività_Giovanile[Circolo],AB23)</f>
        <v>1</v>
      </c>
      <c r="AF23" s="26"/>
      <c r="AG23" s="26"/>
      <c r="AL23" s="9"/>
    </row>
    <row r="24" spans="1:43" s="7" customFormat="1" ht="21" x14ac:dyDescent="0.25">
      <c r="A24" s="9"/>
      <c r="B24" s="166" t="s">
        <v>342</v>
      </c>
      <c r="C24" s="42" t="s">
        <v>32</v>
      </c>
      <c r="D24" s="37"/>
      <c r="E24" s="37" t="s">
        <v>22</v>
      </c>
      <c r="F24" s="37">
        <v>12</v>
      </c>
      <c r="G24" s="37"/>
      <c r="H24" s="143" t="s">
        <v>329</v>
      </c>
      <c r="I24" s="37" t="s">
        <v>153</v>
      </c>
      <c r="J24" s="37">
        <v>1</v>
      </c>
      <c r="K24" t="s">
        <v>220</v>
      </c>
      <c r="L24" s="20" t="str">
        <f>IFERROR(IF(H24="","",IF(H24="GENNAIO","",IF(H24="FEBBRAIO","",IF(H24="MARZO","",IF(H24="APRILE","",IF(H24="MAGGIO","",IF(H24="GIUGNO","",IF(H24="LUGLIO","",IF(H24="AGOSTO","",IF(H24="SETTEMBRE","",IF(H24="OTTOBRE","",IF(H24="NOVEMBRE","",IF(H24="DICEMBRE","",IF(OR('Calendario Attività Giovanile'!$E24="",'Calendario Attività Giovanile'!$F24="",'Calendario Attività Giovanile'!$I24="",'Calendario Attività Giovanile'!$J24=""),"ERRORE! MANCA…","")))))))))))))),"")</f>
        <v/>
      </c>
      <c r="M24" s="21" t="str">
        <f t="shared" si="0"/>
        <v/>
      </c>
      <c r="N24" s="21" t="str">
        <f t="shared" si="1"/>
        <v/>
      </c>
      <c r="O24" s="21" t="str">
        <f t="shared" si="2"/>
        <v/>
      </c>
      <c r="P24" s="21" t="str">
        <f t="shared" si="3"/>
        <v/>
      </c>
      <c r="Q24" s="10" t="str">
        <f t="shared" si="4"/>
        <v/>
      </c>
      <c r="R24" s="10"/>
      <c r="S24" s="10"/>
      <c r="T24" s="10"/>
      <c r="U24" s="10"/>
      <c r="V24" s="2"/>
      <c r="W24" s="2"/>
      <c r="X24" s="2"/>
      <c r="Y24" s="2"/>
      <c r="Z24" s="2"/>
      <c r="AA24" s="2" t="str">
        <f>IFERROR(LOOKUP('Calendario Attività Giovanile'!#REF!,Tabella2[Colonna1],Tabella2[Colonna2]),"")</f>
        <v/>
      </c>
      <c r="AB24" s="114" t="s">
        <v>146</v>
      </c>
      <c r="AC24" s="26">
        <f>COUNTIFS(Calendario_Attività_Giovanile[Tipologia],$AC$7,Calendario_Attività_Giovanile[Circolo],$AB24)</f>
        <v>0</v>
      </c>
      <c r="AD24" s="26">
        <f>COUNTIFS(Calendario_Attività_Giovanile[Tipologia],$AD$7,Calendario_Attività_Giovanile[Circolo],AB24)</f>
        <v>0</v>
      </c>
      <c r="AE24" s="26">
        <f>COUNTIFS(Calendario_Attività_Giovanile[Tipologia],$AE$7,Calendario_Attività_Giovanile[Circolo],AB24)</f>
        <v>0</v>
      </c>
      <c r="AF24" s="26"/>
      <c r="AG24" s="26"/>
      <c r="AL24" s="9"/>
    </row>
    <row r="25" spans="1:43" s="9" customFormat="1" ht="21" x14ac:dyDescent="0.25">
      <c r="B25" s="166" t="s">
        <v>342</v>
      </c>
      <c r="C25" s="42" t="s">
        <v>32</v>
      </c>
      <c r="D25" s="37"/>
      <c r="E25" s="37" t="s">
        <v>23</v>
      </c>
      <c r="F25" s="37">
        <v>12</v>
      </c>
      <c r="G25" s="37"/>
      <c r="H25" s="143" t="s">
        <v>327</v>
      </c>
      <c r="I25" s="37" t="s">
        <v>135</v>
      </c>
      <c r="J25" s="37">
        <v>5</v>
      </c>
      <c r="K25" t="s">
        <v>220</v>
      </c>
      <c r="L25" s="20" t="str">
        <f>IFERROR(IF(H25="","",IF(H25="GENNAIO","",IF(H25="FEBBRAIO","",IF(H25="MARZO","",IF(H25="APRILE","",IF(H25="MAGGIO","",IF(H25="GIUGNO","",IF(H25="LUGLIO","",IF(H25="AGOSTO","",IF(H25="SETTEMBRE","",IF(H25="OTTOBRE","",IF(H25="NOVEMBRE","",IF(H25="DICEMBRE","",IF(OR('Calendario Attività Giovanile'!$E25="",'Calendario Attività Giovanile'!$F25="",'Calendario Attività Giovanile'!$I25="",'Calendario Attività Giovanile'!$J25=""),"ERRORE! MANCA…","")))))))))))))),"")</f>
        <v/>
      </c>
      <c r="M25" s="21" t="str">
        <f t="shared" si="0"/>
        <v/>
      </c>
      <c r="N25" s="21" t="str">
        <f t="shared" si="1"/>
        <v/>
      </c>
      <c r="O25" s="21" t="str">
        <f t="shared" si="2"/>
        <v/>
      </c>
      <c r="P25" s="21" t="str">
        <f t="shared" si="3"/>
        <v/>
      </c>
      <c r="Q25" s="10" t="str">
        <f t="shared" si="4"/>
        <v/>
      </c>
      <c r="R25" s="10"/>
      <c r="S25" s="10"/>
      <c r="T25" s="10"/>
      <c r="U25" s="10"/>
      <c r="V25" s="2"/>
      <c r="W25" s="10"/>
      <c r="X25" s="10"/>
      <c r="Y25" s="10"/>
      <c r="Z25" s="10"/>
      <c r="AA25" s="10"/>
      <c r="AB25" s="116" t="s">
        <v>187</v>
      </c>
      <c r="AC25" s="26">
        <f>COUNTIFS(Calendario_Attività_Giovanile[Tipologia],$AC$7,Calendario_Attività_Giovanile[Circolo],$AB25)</f>
        <v>0</v>
      </c>
      <c r="AD25" s="26">
        <f>COUNTIFS(Calendario_Attività_Giovanile[Tipologia],$AD$7,Calendario_Attività_Giovanile[Circolo],AB25)</f>
        <v>0</v>
      </c>
      <c r="AE25" s="26">
        <f>COUNTIFS(Calendario_Attività_Giovanile[Tipologia],$AE$7,Calendario_Attività_Giovanile[Circolo],AB25)</f>
        <v>0</v>
      </c>
      <c r="AF25" s="26"/>
      <c r="AG25" s="26"/>
      <c r="AH25" s="26"/>
    </row>
    <row r="26" spans="1:43" s="7" customFormat="1" ht="21" x14ac:dyDescent="0.25">
      <c r="A26" s="9"/>
      <c r="B26" s="166" t="s">
        <v>342</v>
      </c>
      <c r="C26" s="42" t="s">
        <v>32</v>
      </c>
      <c r="D26" s="37"/>
      <c r="E26" s="37" t="s">
        <v>22</v>
      </c>
      <c r="F26" s="37">
        <v>12</v>
      </c>
      <c r="G26" s="37"/>
      <c r="H26" s="143" t="s">
        <v>329</v>
      </c>
      <c r="I26" s="37" t="s">
        <v>168</v>
      </c>
      <c r="J26" s="37">
        <v>7</v>
      </c>
      <c r="K26" t="s">
        <v>220</v>
      </c>
      <c r="L26" s="20" t="str">
        <f>IFERROR(IF(H26="","",IF(H26="GENNAIO","",IF(H26="FEBBRAIO","",IF(H26="MARZO","",IF(H26="APRILE","",IF(H26="MAGGIO","",IF(H26="GIUGNO","",IF(H26="LUGLIO","",IF(H26="AGOSTO","",IF(H26="SETTEMBRE","",IF(H26="OTTOBRE","",IF(H26="NOVEMBRE","",IF(H26="DICEMBRE","",IF(OR('Calendario Attività Giovanile'!$E26="",'Calendario Attività Giovanile'!$F26="",'Calendario Attività Giovanile'!$I26="",'Calendario Attività Giovanile'!$J26=""),"ERRORE! MANCA…","")))))))))))))),"")</f>
        <v/>
      </c>
      <c r="M26" s="21" t="str">
        <f t="shared" si="0"/>
        <v/>
      </c>
      <c r="N26" s="21" t="str">
        <f t="shared" si="1"/>
        <v/>
      </c>
      <c r="O26" s="21" t="str">
        <f t="shared" si="2"/>
        <v/>
      </c>
      <c r="P26" s="21" t="str">
        <f t="shared" si="3"/>
        <v/>
      </c>
      <c r="Q26" s="10" t="str">
        <f t="shared" si="4"/>
        <v/>
      </c>
      <c r="R26" s="10"/>
      <c r="S26" s="10"/>
      <c r="T26" s="10"/>
      <c r="U26" s="10"/>
      <c r="V26" s="2"/>
      <c r="W26" s="2"/>
      <c r="X26" s="2"/>
      <c r="Y26" s="2"/>
      <c r="Z26" s="2"/>
      <c r="AA26" s="2"/>
      <c r="AB26" s="114" t="s">
        <v>199</v>
      </c>
      <c r="AC26" s="26">
        <f>COUNTIFS(Calendario_Attività_Giovanile[Tipologia],$AC$7,Calendario_Attività_Giovanile[Circolo],$AB26)</f>
        <v>1</v>
      </c>
      <c r="AD26" s="26">
        <f>COUNTIFS(Calendario_Attività_Giovanile[Tipologia],$AD$7,Calendario_Attività_Giovanile[Circolo],AB26)</f>
        <v>0</v>
      </c>
      <c r="AE26" s="26">
        <f>COUNTIFS(Calendario_Attività_Giovanile[Tipologia],$AE$7,Calendario_Attività_Giovanile[Circolo],AB26)</f>
        <v>1</v>
      </c>
      <c r="AF26" s="26"/>
      <c r="AG26" s="26"/>
      <c r="AH26" s="26"/>
      <c r="AL26" s="9"/>
    </row>
    <row r="27" spans="1:43" s="7" customFormat="1" ht="21" x14ac:dyDescent="0.25">
      <c r="A27" s="9"/>
      <c r="B27" s="166" t="s">
        <v>342</v>
      </c>
      <c r="C27" s="42" t="s">
        <v>32</v>
      </c>
      <c r="D27" s="37"/>
      <c r="E27" s="37" t="s">
        <v>23</v>
      </c>
      <c r="F27" s="37">
        <v>12</v>
      </c>
      <c r="G27" s="37"/>
      <c r="H27" s="143" t="s">
        <v>436</v>
      </c>
      <c r="I27" s="37" t="s">
        <v>169</v>
      </c>
      <c r="J27" s="37">
        <v>7</v>
      </c>
      <c r="K27" t="s">
        <v>220</v>
      </c>
      <c r="L27" s="20" t="str">
        <f>IFERROR(IF(H27="","",IF(H27="GENNAIO","",IF(H27="FEBBRAIO","",IF(H27="MARZO","",IF(H27="APRILE","",IF(H27="MAGGIO","",IF(H27="GIUGNO","",IF(H27="LUGLIO","",IF(H27="AGOSTO","",IF(H27="SETTEMBRE","",IF(H27="OTTOBRE","",IF(H27="NOVEMBRE","",IF(H27="DICEMBRE","",IF(OR('Calendario Attività Giovanile'!$E27="",'Calendario Attività Giovanile'!$F27="",'Calendario Attività Giovanile'!$I27="",'Calendario Attività Giovanile'!$J27=""),"ERRORE! MANCA…","")))))))))))))),"")</f>
        <v/>
      </c>
      <c r="M27" s="21" t="str">
        <f t="shared" si="0"/>
        <v/>
      </c>
      <c r="N27" s="21" t="str">
        <f t="shared" si="1"/>
        <v/>
      </c>
      <c r="O27" s="21" t="str">
        <f t="shared" si="2"/>
        <v/>
      </c>
      <c r="P27" s="21" t="str">
        <f t="shared" si="3"/>
        <v/>
      </c>
      <c r="Q27" s="10" t="str">
        <f t="shared" si="4"/>
        <v/>
      </c>
      <c r="R27" s="10"/>
      <c r="S27" s="10"/>
      <c r="T27" s="10"/>
      <c r="U27" s="10"/>
      <c r="V27" s="2"/>
      <c r="W27" s="2"/>
      <c r="X27" s="2"/>
      <c r="Y27" s="2"/>
      <c r="Z27" s="2"/>
      <c r="AA27" s="2"/>
      <c r="AB27" s="116" t="s">
        <v>143</v>
      </c>
      <c r="AC27" s="26">
        <f>COUNTIFS(Calendario_Attività_Giovanile[Tipologia],$AC$7,Calendario_Attività_Giovanile[Circolo],$AB27)</f>
        <v>0</v>
      </c>
      <c r="AD27" s="26">
        <f>COUNTIFS(Calendario_Attività_Giovanile[Tipologia],$AD$7,Calendario_Attività_Giovanile[Circolo],AB27)</f>
        <v>1</v>
      </c>
      <c r="AE27" s="26">
        <f>COUNTIFS(Calendario_Attività_Giovanile[Tipologia],$AE$7,Calendario_Attività_Giovanile[Circolo],AB27)</f>
        <v>0</v>
      </c>
      <c r="AF27" s="26"/>
      <c r="AG27" s="26"/>
      <c r="AH27" s="26"/>
      <c r="AL27" s="9"/>
    </row>
    <row r="28" spans="1:43" s="7" customFormat="1" ht="21" x14ac:dyDescent="0.25">
      <c r="A28" s="9"/>
      <c r="B28" s="166" t="s">
        <v>339</v>
      </c>
      <c r="C28" s="42" t="s">
        <v>32</v>
      </c>
      <c r="D28" s="37"/>
      <c r="E28" s="37" t="s">
        <v>18</v>
      </c>
      <c r="F28" s="37">
        <v>18</v>
      </c>
      <c r="G28" s="37">
        <v>19</v>
      </c>
      <c r="H28" s="143" t="s">
        <v>325</v>
      </c>
      <c r="I28" s="37" t="s">
        <v>326</v>
      </c>
      <c r="J28" s="37">
        <v>1</v>
      </c>
      <c r="K28" t="s">
        <v>259</v>
      </c>
      <c r="L28" s="20" t="str">
        <f>IFERROR(IF(H28="","",IF(H28="GENNAIO","",IF(H28="FEBBRAIO","",IF(H28="MARZO","",IF(H28="APRILE","",IF(H28="MAGGIO","",IF(H28="GIUGNO","",IF(H28="LUGLIO","",IF(H28="AGOSTO","",IF(H28="SETTEMBRE","",IF(H28="OTTOBRE","",IF(H28="NOVEMBRE","",IF(H28="DICEMBRE","",IF(OR('Calendario Attività Giovanile'!$E28="",'Calendario Attività Giovanile'!$F28="",'Calendario Attività Giovanile'!$I28="",'Calendario Attività Giovanile'!$J28=""),"ERRORE! MANCA…","")))))))))))))),"")</f>
        <v/>
      </c>
      <c r="M28" s="21" t="str">
        <f t="shared" si="0"/>
        <v/>
      </c>
      <c r="N28" s="21" t="str">
        <f t="shared" si="1"/>
        <v/>
      </c>
      <c r="O28" s="21" t="str">
        <f t="shared" si="2"/>
        <v/>
      </c>
      <c r="P28" s="21" t="str">
        <f t="shared" si="3"/>
        <v/>
      </c>
      <c r="Q28" s="10" t="str">
        <f t="shared" si="4"/>
        <v/>
      </c>
      <c r="R28" s="10"/>
      <c r="S28" s="10"/>
      <c r="T28" s="10"/>
      <c r="U28" s="10"/>
      <c r="V28" s="2"/>
      <c r="W28" s="2"/>
      <c r="X28" s="2"/>
      <c r="Y28" s="2"/>
      <c r="Z28" s="2"/>
      <c r="AA28" s="2"/>
      <c r="AB28" s="114" t="s">
        <v>202</v>
      </c>
      <c r="AC28" s="26">
        <f>COUNTIFS(Calendario_Attività_Giovanile[Tipologia],$AC$7,Calendario_Attività_Giovanile[Circolo],$AB28)</f>
        <v>1</v>
      </c>
      <c r="AD28" s="26">
        <f>COUNTIFS(Calendario_Attività_Giovanile[Tipologia],$AD$7,Calendario_Attività_Giovanile[Circolo],AB28)</f>
        <v>0</v>
      </c>
      <c r="AE28" s="26">
        <f>COUNTIFS(Calendario_Attività_Giovanile[Tipologia],$AE$7,Calendario_Attività_Giovanile[Circolo],AB28)</f>
        <v>1</v>
      </c>
      <c r="AF28" s="26"/>
      <c r="AG28" s="26"/>
      <c r="AH28" s="26"/>
      <c r="AL28" s="9"/>
    </row>
    <row r="29" spans="1:43" s="7" customFormat="1" ht="21" x14ac:dyDescent="0.25">
      <c r="A29" s="9"/>
      <c r="B29" s="166" t="s">
        <v>339</v>
      </c>
      <c r="C29" s="42" t="s">
        <v>32</v>
      </c>
      <c r="D29" s="37"/>
      <c r="E29" s="37" t="s">
        <v>18</v>
      </c>
      <c r="F29" s="37">
        <v>18</v>
      </c>
      <c r="G29" s="37">
        <v>19</v>
      </c>
      <c r="H29" s="143" t="s">
        <v>391</v>
      </c>
      <c r="I29" s="37" t="s">
        <v>195</v>
      </c>
      <c r="J29" s="37">
        <v>3</v>
      </c>
      <c r="K29" t="s">
        <v>259</v>
      </c>
      <c r="L29" s="20" t="str">
        <f>IFERROR(IF(H29="","",IF(H29="GENNAIO","",IF(H29="FEBBRAIO","",IF(H29="MARZO","",IF(H29="APRILE","",IF(H29="MAGGIO","",IF(H29="GIUGNO","",IF(H29="LUGLIO","",IF(H29="AGOSTO","",IF(H29="SETTEMBRE","",IF(H29="OTTOBRE","",IF(H29="NOVEMBRE","",IF(H29="DICEMBRE","",IF(OR('Calendario Attività Giovanile'!$E29="",'Calendario Attività Giovanile'!$F29="",'Calendario Attività Giovanile'!$I29="",'Calendario Attività Giovanile'!$J29=""),"ERRORE! MANCA…","")))))))))))))),"")</f>
        <v/>
      </c>
      <c r="M29" s="21" t="str">
        <f t="shared" si="0"/>
        <v/>
      </c>
      <c r="N29" s="21" t="str">
        <f t="shared" si="1"/>
        <v/>
      </c>
      <c r="O29" s="21" t="str">
        <f t="shared" si="2"/>
        <v/>
      </c>
      <c r="P29" s="21" t="str">
        <f t="shared" si="3"/>
        <v/>
      </c>
      <c r="Q29" s="10" t="str">
        <f t="shared" si="4"/>
        <v/>
      </c>
      <c r="R29" s="10"/>
      <c r="S29" s="10"/>
      <c r="T29" s="10"/>
      <c r="U29" s="10"/>
      <c r="V29" s="2"/>
      <c r="W29" s="2"/>
      <c r="X29" s="2"/>
      <c r="Y29" s="2"/>
      <c r="Z29" s="2"/>
      <c r="AA29" s="2"/>
      <c r="AB29" s="114" t="s">
        <v>203</v>
      </c>
      <c r="AC29" s="26">
        <f>COUNTIFS(Calendario_Attività_Giovanile[Tipologia],$AC$7,Calendario_Attività_Giovanile[Circolo],$AB29)</f>
        <v>1</v>
      </c>
      <c r="AD29" s="26">
        <f>COUNTIFS(Calendario_Attività_Giovanile[Tipologia],$AD$7,Calendario_Attività_Giovanile[Circolo],AB29)</f>
        <v>0</v>
      </c>
      <c r="AE29" s="26">
        <f>COUNTIFS(Calendario_Attività_Giovanile[Tipologia],$AE$7,Calendario_Attività_Giovanile[Circolo],AB29)</f>
        <v>1</v>
      </c>
      <c r="AF29" s="26"/>
      <c r="AG29" s="26"/>
      <c r="AH29" s="26"/>
    </row>
    <row r="30" spans="1:43" s="7" customFormat="1" ht="21" x14ac:dyDescent="0.25">
      <c r="A30" s="9"/>
      <c r="B30" s="166" t="s">
        <v>339</v>
      </c>
      <c r="C30" s="42" t="s">
        <v>32</v>
      </c>
      <c r="D30" s="37"/>
      <c r="E30" s="37" t="s">
        <v>18</v>
      </c>
      <c r="F30" s="37">
        <v>18</v>
      </c>
      <c r="G30" s="37">
        <v>19</v>
      </c>
      <c r="H30" s="143" t="s">
        <v>408</v>
      </c>
      <c r="I30" s="37" t="s">
        <v>150</v>
      </c>
      <c r="J30" s="37">
        <v>6</v>
      </c>
      <c r="K30" t="s">
        <v>259</v>
      </c>
      <c r="L30" s="20" t="str">
        <f>IFERROR(IF(H30="","",IF(H30="GENNAIO","",IF(H30="FEBBRAIO","",IF(H30="MARZO","",IF(H30="APRILE","",IF(H30="MAGGIO","",IF(H30="GIUGNO","",IF(H30="LUGLIO","",IF(H30="AGOSTO","",IF(H30="SETTEMBRE","",IF(H30="OTTOBRE","",IF(H30="NOVEMBRE","",IF(H30="DICEMBRE","",IF(OR('Calendario Attività Giovanile'!$E30="",'Calendario Attività Giovanile'!$F30="",'Calendario Attività Giovanile'!$I30="",'Calendario Attività Giovanile'!$J30=""),"ERRORE! MANCA…","")))))))))))))),"")</f>
        <v/>
      </c>
      <c r="M30" s="21" t="str">
        <f t="shared" si="0"/>
        <v/>
      </c>
      <c r="N30" s="21" t="str">
        <f t="shared" si="1"/>
        <v/>
      </c>
      <c r="O30" s="21" t="str">
        <f t="shared" si="2"/>
        <v/>
      </c>
      <c r="P30" s="21" t="str">
        <f t="shared" si="3"/>
        <v/>
      </c>
      <c r="Q30" s="10" t="str">
        <f t="shared" si="4"/>
        <v/>
      </c>
      <c r="R30" s="10"/>
      <c r="S30" s="10"/>
      <c r="T30" s="10"/>
      <c r="U30" s="10"/>
      <c r="V30" s="2"/>
      <c r="W30" s="2"/>
      <c r="X30" s="2"/>
      <c r="Y30" s="2"/>
      <c r="Z30" s="2"/>
      <c r="AA30" s="2"/>
      <c r="AB30" s="116" t="s">
        <v>104</v>
      </c>
      <c r="AC30" s="26">
        <f>COUNTIFS(Calendario_Attività_Giovanile[Tipologia],$AC$7,Calendario_Attività_Giovanile[Circolo],$AB30)</f>
        <v>1</v>
      </c>
      <c r="AD30" s="26">
        <f>COUNTIFS(Calendario_Attività_Giovanile[Tipologia],$AD$7,Calendario_Attività_Giovanile[Circolo],AB30)</f>
        <v>0</v>
      </c>
      <c r="AE30" s="26">
        <f>COUNTIFS(Calendario_Attività_Giovanile[Tipologia],$AE$7,Calendario_Attività_Giovanile[Circolo],AB30)</f>
        <v>0</v>
      </c>
      <c r="AF30" s="26"/>
      <c r="AG30" s="26"/>
      <c r="AH30" s="26"/>
    </row>
    <row r="31" spans="1:43" s="9" customFormat="1" ht="21" x14ac:dyDescent="0.25">
      <c r="B31" s="166" t="s">
        <v>384</v>
      </c>
      <c r="C31" s="42" t="s">
        <v>32</v>
      </c>
      <c r="D31" s="37"/>
      <c r="E31" s="37" t="s">
        <v>23</v>
      </c>
      <c r="F31" s="37">
        <v>19</v>
      </c>
      <c r="G31" s="37"/>
      <c r="H31" s="143" t="s">
        <v>327</v>
      </c>
      <c r="I31" s="37" t="s">
        <v>478</v>
      </c>
      <c r="J31" s="37">
        <v>5</v>
      </c>
      <c r="K31" t="s">
        <v>220</v>
      </c>
      <c r="L31" s="20" t="str">
        <f>IFERROR(IF(H31="","",IF(H31="GENNAIO","",IF(H31="FEBBRAIO","",IF(H31="MARZO","",IF(H31="APRILE","",IF(H31="MAGGIO","",IF(H31="GIUGNO","",IF(H31="LUGLIO","",IF(H31="AGOSTO","",IF(H31="SETTEMBRE","",IF(H31="OTTOBRE","",IF(H31="NOVEMBRE","",IF(H31="DICEMBRE","",IF(OR('Calendario Attività Giovanile'!$E31="",'Calendario Attività Giovanile'!$F31="",'Calendario Attività Giovanile'!$I31="",'Calendario Attività Giovanile'!$J31=""),"ERRORE! MANCA…","")))))))))))))),"")</f>
        <v/>
      </c>
      <c r="M31" s="21" t="str">
        <f t="shared" si="0"/>
        <v/>
      </c>
      <c r="N31" s="21" t="str">
        <f t="shared" si="1"/>
        <v/>
      </c>
      <c r="O31" s="21" t="str">
        <f t="shared" si="2"/>
        <v/>
      </c>
      <c r="P31" s="21" t="str">
        <f t="shared" si="3"/>
        <v/>
      </c>
      <c r="Q31" s="10" t="str">
        <f t="shared" si="4"/>
        <v/>
      </c>
      <c r="R31" s="10"/>
      <c r="S31" s="10"/>
      <c r="T31" s="10"/>
      <c r="U31" s="10"/>
      <c r="V31" s="2"/>
      <c r="W31" s="10"/>
      <c r="X31" s="10"/>
      <c r="Y31" s="10"/>
      <c r="Z31" s="10"/>
      <c r="AA31" s="10"/>
      <c r="AB31" s="116" t="s">
        <v>125</v>
      </c>
      <c r="AC31" s="26">
        <f>COUNTIFS(Calendario_Attività_Giovanile[Tipologia],$AC$7,Calendario_Attività_Giovanile[Circolo],$AB31)</f>
        <v>6</v>
      </c>
      <c r="AD31" s="26">
        <f>COUNTIFS(Calendario_Attività_Giovanile[Tipologia],$AD$7,Calendario_Attività_Giovanile[Circolo],AB31)</f>
        <v>2</v>
      </c>
      <c r="AE31" s="26">
        <f>COUNTIFS(Calendario_Attività_Giovanile[Tipologia],$AE$7,Calendario_Attività_Giovanile[Circolo],AB31)</f>
        <v>2</v>
      </c>
      <c r="AF31" s="26"/>
      <c r="AG31" s="26"/>
      <c r="AH31" s="26"/>
    </row>
    <row r="32" spans="1:43" s="9" customFormat="1" ht="21" x14ac:dyDescent="0.25">
      <c r="B32" s="166" t="s">
        <v>82</v>
      </c>
      <c r="C32" s="42" t="s">
        <v>32</v>
      </c>
      <c r="D32" s="37"/>
      <c r="E32" s="37" t="s">
        <v>24</v>
      </c>
      <c r="F32" s="37">
        <v>21</v>
      </c>
      <c r="G32" s="37"/>
      <c r="H32" s="143" t="s">
        <v>481</v>
      </c>
      <c r="I32" s="37" t="s">
        <v>88</v>
      </c>
      <c r="J32" s="37">
        <v>2</v>
      </c>
      <c r="K32" t="s">
        <v>223</v>
      </c>
      <c r="L32" s="20" t="str">
        <f>IFERROR(IF(H32="","",IF(H32="GENNAIO","",IF(H32="FEBBRAIO","",IF(H32="MARZO","",IF(H32="APRILE","",IF(H32="MAGGIO","",IF(H32="GIUGNO","",IF(H32="LUGLIO","",IF(H32="AGOSTO","",IF(H32="SETTEMBRE","",IF(H32="OTTOBRE","",IF(H32="NOVEMBRE","",IF(H32="DICEMBRE","",IF(OR('Calendario Attività Giovanile'!$E32="",'Calendario Attività Giovanile'!$F32="",'Calendario Attività Giovanile'!$I32="",'Calendario Attività Giovanile'!$J32=""),"ERRORE! MANCA…","")))))))))))))),"")</f>
        <v/>
      </c>
      <c r="M32" s="21" t="str">
        <f t="shared" si="0"/>
        <v/>
      </c>
      <c r="N32" s="21" t="str">
        <f t="shared" si="1"/>
        <v/>
      </c>
      <c r="O32" s="21" t="str">
        <f t="shared" si="2"/>
        <v/>
      </c>
      <c r="P32" s="21" t="str">
        <f t="shared" si="3"/>
        <v/>
      </c>
      <c r="Q32" s="10" t="str">
        <f t="shared" si="4"/>
        <v/>
      </c>
      <c r="R32" s="10"/>
      <c r="S32" s="10"/>
      <c r="T32" s="10"/>
      <c r="U32" s="10"/>
      <c r="V32" s="2"/>
      <c r="W32" s="10"/>
      <c r="X32" s="10"/>
      <c r="Y32" s="10"/>
      <c r="Z32" s="10"/>
      <c r="AA32" s="10"/>
      <c r="AB32" s="114" t="s">
        <v>195</v>
      </c>
      <c r="AC32" s="26">
        <f>COUNTIFS(Calendario_Attività_Giovanile[Tipologia],$AC$7,Calendario_Attività_Giovanile[Circolo],$AB32)</f>
        <v>0</v>
      </c>
      <c r="AD32" s="26">
        <f>COUNTIFS(Calendario_Attività_Giovanile[Tipologia],$AD$7,Calendario_Attività_Giovanile[Circolo],AB32)</f>
        <v>0</v>
      </c>
      <c r="AE32" s="26">
        <f>COUNTIFS(Calendario_Attività_Giovanile[Tipologia],$AE$7,Calendario_Attività_Giovanile[Circolo],AB32)</f>
        <v>1</v>
      </c>
      <c r="AF32" s="26"/>
      <c r="AG32" s="26"/>
      <c r="AH32" s="26"/>
    </row>
    <row r="33" spans="1:34" s="7" customFormat="1" ht="21" x14ac:dyDescent="0.25">
      <c r="A33" s="9"/>
      <c r="B33" s="166" t="s">
        <v>82</v>
      </c>
      <c r="C33" s="42" t="s">
        <v>32</v>
      </c>
      <c r="D33" s="37"/>
      <c r="E33" s="37" t="s">
        <v>22</v>
      </c>
      <c r="F33" s="37">
        <v>21</v>
      </c>
      <c r="G33" s="37"/>
      <c r="H33" s="143" t="s">
        <v>523</v>
      </c>
      <c r="I33" s="37" t="s">
        <v>88</v>
      </c>
      <c r="J33" s="37">
        <v>2</v>
      </c>
      <c r="K33" t="s">
        <v>223</v>
      </c>
      <c r="L33" s="20" t="str">
        <f>IFERROR(IF(H33="","",IF(H33="GENNAIO","",IF(H33="FEBBRAIO","",IF(H33="MARZO","",IF(H33="APRILE","",IF(H33="MAGGIO","",IF(H33="GIUGNO","",IF(H33="LUGLIO","",IF(H33="AGOSTO","",IF(H33="SETTEMBRE","",IF(H33="OTTOBRE","",IF(H33="NOVEMBRE","",IF(H33="DICEMBRE","",IF(OR('Calendario Attività Giovanile'!$E33="",'Calendario Attività Giovanile'!$F33="",'Calendario Attività Giovanile'!$I33="",'Calendario Attività Giovanile'!$J33=""),"ERRORE! MANCA…","")))))))))))))),"")</f>
        <v/>
      </c>
      <c r="M33" s="21" t="str">
        <f t="shared" si="0"/>
        <v/>
      </c>
      <c r="N33" s="21" t="str">
        <f t="shared" si="1"/>
        <v/>
      </c>
      <c r="O33" s="21" t="str">
        <f t="shared" si="2"/>
        <v/>
      </c>
      <c r="P33" s="21" t="str">
        <f t="shared" si="3"/>
        <v/>
      </c>
      <c r="Q33" s="10" t="str">
        <f t="shared" si="4"/>
        <v/>
      </c>
      <c r="R33" s="10"/>
      <c r="S33" s="10"/>
      <c r="T33" s="10"/>
      <c r="U33" s="10"/>
      <c r="V33" s="2"/>
      <c r="W33" s="2"/>
      <c r="X33" s="2"/>
      <c r="Y33" s="2"/>
      <c r="Z33" s="2"/>
      <c r="AA33" s="2"/>
      <c r="AB33" s="116" t="s">
        <v>64</v>
      </c>
      <c r="AC33" s="26">
        <f>COUNTIFS(Calendario_Attività_Giovanile[Tipologia],$AC$7,Calendario_Attività_Giovanile[Circolo],$AB33)</f>
        <v>5</v>
      </c>
      <c r="AD33" s="26">
        <f>COUNTIFS(Calendario_Attività_Giovanile[Tipologia],$AD$7,Calendario_Attività_Giovanile[Circolo],AB33)</f>
        <v>1</v>
      </c>
      <c r="AE33" s="26">
        <f>COUNTIFS(Calendario_Attività_Giovanile[Tipologia],$AE$7,Calendario_Attività_Giovanile[Circolo],AB33)</f>
        <v>1</v>
      </c>
      <c r="AF33" s="26"/>
      <c r="AG33" s="26"/>
      <c r="AH33" s="26"/>
    </row>
    <row r="34" spans="1:34" s="7" customFormat="1" ht="21" x14ac:dyDescent="0.25">
      <c r="A34" s="9"/>
      <c r="B34" s="166" t="s">
        <v>348</v>
      </c>
      <c r="C34" s="42" t="s">
        <v>32</v>
      </c>
      <c r="D34" s="37"/>
      <c r="E34" s="37" t="s">
        <v>22</v>
      </c>
      <c r="F34" s="37">
        <v>22</v>
      </c>
      <c r="G34" s="37"/>
      <c r="H34" s="143" t="s">
        <v>329</v>
      </c>
      <c r="I34" s="37" t="s">
        <v>392</v>
      </c>
      <c r="J34" s="37">
        <v>3</v>
      </c>
      <c r="K34" t="s">
        <v>215</v>
      </c>
      <c r="L34" s="20" t="str">
        <f>IFERROR(IF(H34="","",IF(H34="GENNAIO","",IF(H34="FEBBRAIO","",IF(H34="MARZO","",IF(H34="APRILE","",IF(H34="MAGGIO","",IF(H34="GIUGNO","",IF(H34="LUGLIO","",IF(H34="AGOSTO","",IF(H34="SETTEMBRE","",IF(H34="OTTOBRE","",IF(H34="NOVEMBRE","",IF(H34="DICEMBRE","",IF(OR('Calendario Attività Giovanile'!$E34="",'Calendario Attività Giovanile'!$F34="",'Calendario Attività Giovanile'!$I34="",'Calendario Attività Giovanile'!$J34=""),"ERRORE! MANCA…","")))))))))))))),"")</f>
        <v/>
      </c>
      <c r="M34" s="21" t="str">
        <f t="shared" si="0"/>
        <v/>
      </c>
      <c r="N34" s="21" t="str">
        <f t="shared" si="1"/>
        <v/>
      </c>
      <c r="O34" s="21" t="str">
        <f t="shared" si="2"/>
        <v/>
      </c>
      <c r="P34" s="21" t="str">
        <f t="shared" si="3"/>
        <v/>
      </c>
      <c r="Q34" s="10" t="str">
        <f t="shared" si="4"/>
        <v/>
      </c>
      <c r="R34" s="10"/>
      <c r="S34" s="10"/>
      <c r="T34" s="10"/>
      <c r="U34" s="10"/>
      <c r="V34" s="2"/>
      <c r="W34" s="2"/>
      <c r="X34" s="2"/>
      <c r="Y34" s="2"/>
      <c r="Z34" s="2"/>
      <c r="AA34" s="2"/>
      <c r="AB34" s="114" t="s">
        <v>200</v>
      </c>
      <c r="AC34" s="26">
        <f>COUNTIFS(Calendario_Attività_Giovanile[Tipologia],$AC$7,Calendario_Attività_Giovanile[Circolo],$AB34)</f>
        <v>1</v>
      </c>
      <c r="AD34" s="26">
        <f>COUNTIFS(Calendario_Attività_Giovanile[Tipologia],$AD$7,Calendario_Attività_Giovanile[Circolo],AB34)</f>
        <v>1</v>
      </c>
      <c r="AE34" s="26">
        <f>COUNTIFS(Calendario_Attività_Giovanile[Tipologia],$AE$7,Calendario_Attività_Giovanile[Circolo],AB34)</f>
        <v>0</v>
      </c>
      <c r="AF34" s="26"/>
      <c r="AG34" s="26"/>
      <c r="AH34" s="26"/>
    </row>
    <row r="35" spans="1:34" s="7" customFormat="1" ht="21" x14ac:dyDescent="0.25">
      <c r="A35" s="9"/>
      <c r="B35" s="166" t="s">
        <v>286</v>
      </c>
      <c r="C35" s="42" t="s">
        <v>32</v>
      </c>
      <c r="D35" s="37"/>
      <c r="E35" s="37" t="s">
        <v>59</v>
      </c>
      <c r="F35" s="37">
        <v>23</v>
      </c>
      <c r="G35" s="37">
        <v>26</v>
      </c>
      <c r="H35" s="143" t="s">
        <v>278</v>
      </c>
      <c r="I35" s="37" t="s">
        <v>64</v>
      </c>
      <c r="J35" s="37">
        <v>7</v>
      </c>
      <c r="K35" t="s">
        <v>221</v>
      </c>
      <c r="L35" s="20" t="str">
        <f>IFERROR(IF(H35="","",IF(H35="GENNAIO","",IF(H35="FEBBRAIO","",IF(H35="MARZO","",IF(H35="APRILE","",IF(H35="MAGGIO","",IF(H35="GIUGNO","",IF(H35="LUGLIO","",IF(H35="AGOSTO","",IF(H35="SETTEMBRE","",IF(H35="OTTOBRE","",IF(H35="NOVEMBRE","",IF(H35="DICEMBRE","",IF(OR('Calendario Attività Giovanile'!$E35="",'Calendario Attività Giovanile'!$F35="",'Calendario Attività Giovanile'!$I35="",'Calendario Attività Giovanile'!$J35=""),"ERRORE! MANCA…","")))))))))))))),"")</f>
        <v/>
      </c>
      <c r="M35" s="21" t="str">
        <f t="shared" si="0"/>
        <v/>
      </c>
      <c r="N35" s="21" t="str">
        <f t="shared" si="1"/>
        <v/>
      </c>
      <c r="O35" s="21" t="str">
        <f t="shared" si="2"/>
        <v/>
      </c>
      <c r="P35" s="21" t="str">
        <f t="shared" si="3"/>
        <v/>
      </c>
      <c r="Q35" s="10" t="str">
        <f t="shared" si="4"/>
        <v/>
      </c>
      <c r="R35" s="10"/>
      <c r="S35" s="10"/>
      <c r="T35" s="10"/>
      <c r="U35" s="10"/>
      <c r="V35" s="2"/>
      <c r="W35" s="2"/>
      <c r="X35" s="2"/>
      <c r="Y35" s="2"/>
      <c r="Z35" s="2"/>
      <c r="AA35" s="2"/>
      <c r="AB35" s="114" t="s">
        <v>194</v>
      </c>
      <c r="AC35" s="26">
        <f>COUNTIFS(Calendario_Attività_Giovanile[Tipologia],$AC$7,Calendario_Attività_Giovanile[Circolo],$AB35)</f>
        <v>2</v>
      </c>
      <c r="AD35" s="26">
        <f>COUNTIFS(Calendario_Attività_Giovanile[Tipologia],$AD$7,Calendario_Attività_Giovanile[Circolo],AB35)</f>
        <v>0</v>
      </c>
      <c r="AE35" s="26">
        <f>COUNTIFS(Calendario_Attività_Giovanile[Tipologia],$AE$7,Calendario_Attività_Giovanile[Circolo],AB35)</f>
        <v>1</v>
      </c>
      <c r="AF35" s="26"/>
      <c r="AG35" s="26"/>
      <c r="AH35" s="26"/>
    </row>
    <row r="36" spans="1:34" s="7" customFormat="1" ht="21" x14ac:dyDescent="0.25">
      <c r="A36" s="9"/>
      <c r="B36" s="166" t="s">
        <v>358</v>
      </c>
      <c r="C36" s="42" t="s">
        <v>32</v>
      </c>
      <c r="D36" s="37"/>
      <c r="E36" s="37" t="s">
        <v>23</v>
      </c>
      <c r="F36" s="37">
        <v>24</v>
      </c>
      <c r="G36" s="37"/>
      <c r="H36" s="143" t="s">
        <v>327</v>
      </c>
      <c r="I36" s="37" t="s">
        <v>88</v>
      </c>
      <c r="J36" s="37">
        <v>2</v>
      </c>
      <c r="K36" t="s">
        <v>236</v>
      </c>
      <c r="L36" s="20" t="str">
        <f>IFERROR(IF(H36="","",IF(H36="GENNAIO","",IF(H36="FEBBRAIO","",IF(H36="MARZO","",IF(H36="APRILE","",IF(H36="MAGGIO","",IF(H36="GIUGNO","",IF(H36="LUGLIO","",IF(H36="AGOSTO","",IF(H36="SETTEMBRE","",IF(H36="OTTOBRE","",IF(H36="NOVEMBRE","",IF(H36="DICEMBRE","",IF(OR('Calendario Attività Giovanile'!$E36="",'Calendario Attività Giovanile'!$F36="",'Calendario Attività Giovanile'!$I36="",'Calendario Attività Giovanile'!$J36=""),"ERRORE! MANCA…","")))))))))))))),"")</f>
        <v/>
      </c>
      <c r="M36" s="21" t="str">
        <f t="shared" si="0"/>
        <v/>
      </c>
      <c r="N36" s="21" t="str">
        <f t="shared" si="1"/>
        <v/>
      </c>
      <c r="O36" s="21" t="str">
        <f t="shared" si="2"/>
        <v/>
      </c>
      <c r="P36" s="21" t="str">
        <f t="shared" si="3"/>
        <v/>
      </c>
      <c r="Q36" s="10" t="str">
        <f t="shared" si="4"/>
        <v/>
      </c>
      <c r="R36" s="10"/>
      <c r="S36" s="10"/>
      <c r="T36" s="10"/>
      <c r="U36" s="10"/>
      <c r="V36" s="2"/>
      <c r="W36" s="2"/>
      <c r="X36" s="2"/>
      <c r="Y36" s="2"/>
      <c r="Z36" s="2"/>
      <c r="AA36" s="2"/>
      <c r="AB36" s="114" t="s">
        <v>196</v>
      </c>
      <c r="AC36" s="26">
        <f>COUNTIFS(Calendario_Attività_Giovanile[Tipologia],$AC$7,Calendario_Attività_Giovanile[Circolo],$AB36)</f>
        <v>0</v>
      </c>
      <c r="AD36" s="26">
        <f>COUNTIFS(Calendario_Attività_Giovanile[Tipologia],$AD$7,Calendario_Attività_Giovanile[Circolo],AB36)</f>
        <v>0</v>
      </c>
      <c r="AE36" s="26">
        <f>COUNTIFS(Calendario_Attività_Giovanile[Tipologia],$AE$7,Calendario_Attività_Giovanile[Circolo],AB36)</f>
        <v>1</v>
      </c>
      <c r="AF36" s="26"/>
      <c r="AG36" s="26"/>
      <c r="AH36" s="26"/>
    </row>
    <row r="37" spans="1:34" s="9" customFormat="1" ht="21" x14ac:dyDescent="0.25">
      <c r="B37" s="166" t="s">
        <v>287</v>
      </c>
      <c r="C37" s="42" t="s">
        <v>32</v>
      </c>
      <c r="D37" s="37"/>
      <c r="E37" s="37" t="s">
        <v>21</v>
      </c>
      <c r="F37" s="37">
        <v>25</v>
      </c>
      <c r="G37" s="37">
        <v>26</v>
      </c>
      <c r="H37" s="143" t="s">
        <v>294</v>
      </c>
      <c r="I37" s="37" t="s">
        <v>90</v>
      </c>
      <c r="J37" s="37">
        <v>6</v>
      </c>
      <c r="K37" t="s">
        <v>259</v>
      </c>
      <c r="L37" s="20" t="str">
        <f>IFERROR(IF(H37="","",IF(H37="GENNAIO","",IF(H37="FEBBRAIO","",IF(H37="MARZO","",IF(H37="APRILE","",IF(H37="MAGGIO","",IF(H37="GIUGNO","",IF(H37="LUGLIO","",IF(H37="AGOSTO","",IF(H37="SETTEMBRE","",IF(H37="OTTOBRE","",IF(H37="NOVEMBRE","",IF(H37="DICEMBRE","",IF(OR('Calendario Attività Giovanile'!$E37="",'Calendario Attività Giovanile'!$F37="",'Calendario Attività Giovanile'!$I37="",'Calendario Attività Giovanile'!$J37=""),"ERRORE! MANCA…","")))))))))))))),"")</f>
        <v/>
      </c>
      <c r="M37" s="21" t="str">
        <f t="shared" si="0"/>
        <v/>
      </c>
      <c r="N37" s="21" t="str">
        <f t="shared" si="1"/>
        <v/>
      </c>
      <c r="O37" s="21" t="str">
        <f t="shared" si="2"/>
        <v/>
      </c>
      <c r="P37" s="21" t="str">
        <f t="shared" si="3"/>
        <v/>
      </c>
      <c r="Q37" s="10" t="str">
        <f t="shared" si="4"/>
        <v/>
      </c>
      <c r="R37" s="10"/>
      <c r="S37" s="10"/>
      <c r="T37" s="10"/>
      <c r="U37" s="10"/>
      <c r="V37" s="2"/>
      <c r="W37" s="10"/>
      <c r="X37" s="10"/>
      <c r="Y37" s="10"/>
      <c r="Z37" s="10"/>
      <c r="AA37" s="10"/>
      <c r="AB37" s="116" t="s">
        <v>52</v>
      </c>
      <c r="AC37" s="26">
        <f>COUNTIFS(Calendario_Attività_Giovanile[Tipologia],$AC$7,Calendario_Attività_Giovanile[Circolo],$AB37)</f>
        <v>0</v>
      </c>
      <c r="AD37" s="26">
        <f>COUNTIFS(Calendario_Attività_Giovanile[Tipologia],$AD$7,Calendario_Attività_Giovanile[Circolo],AB37)</f>
        <v>1</v>
      </c>
      <c r="AE37" s="26">
        <f>COUNTIFS(Calendario_Attività_Giovanile[Tipologia],$AE$7,Calendario_Attività_Giovanile[Circolo],AB37)</f>
        <v>0</v>
      </c>
      <c r="AF37" s="26"/>
      <c r="AG37" s="26"/>
      <c r="AH37" s="26"/>
    </row>
    <row r="38" spans="1:34" s="7" customFormat="1" ht="21" x14ac:dyDescent="0.25">
      <c r="A38" s="9"/>
      <c r="B38" s="166" t="s">
        <v>359</v>
      </c>
      <c r="C38" s="42" t="s">
        <v>32</v>
      </c>
      <c r="D38" s="37"/>
      <c r="E38" s="37" t="s">
        <v>23</v>
      </c>
      <c r="F38" s="37">
        <v>26</v>
      </c>
      <c r="G38" s="37"/>
      <c r="H38" s="143" t="s">
        <v>327</v>
      </c>
      <c r="I38" s="37" t="s">
        <v>185</v>
      </c>
      <c r="J38" s="37">
        <v>3</v>
      </c>
      <c r="K38" t="s">
        <v>220</v>
      </c>
      <c r="L38" s="20" t="str">
        <f>IFERROR(IF(H38="","",IF(H38="GENNAIO","",IF(H38="FEBBRAIO","",IF(H38="MARZO","",IF(H38="APRILE","",IF(H38="MAGGIO","",IF(H38="GIUGNO","",IF(H38="LUGLIO","",IF(H38="AGOSTO","",IF(H38="SETTEMBRE","",IF(H38="OTTOBRE","",IF(H38="NOVEMBRE","",IF(H38="DICEMBRE","",IF(OR('Calendario Attività Giovanile'!$E38="",'Calendario Attività Giovanile'!$F38="",'Calendario Attività Giovanile'!$I38="",'Calendario Attività Giovanile'!$J38=""),"ERRORE! MANCA…","")))))))))))))),"")</f>
        <v/>
      </c>
      <c r="M38" s="21" t="str">
        <f t="shared" si="0"/>
        <v/>
      </c>
      <c r="N38" s="21" t="str">
        <f t="shared" si="1"/>
        <v/>
      </c>
      <c r="O38" s="21" t="str">
        <f t="shared" si="2"/>
        <v/>
      </c>
      <c r="P38" s="21" t="str">
        <f t="shared" si="3"/>
        <v/>
      </c>
      <c r="Q38" s="10" t="str">
        <f t="shared" si="4"/>
        <v/>
      </c>
      <c r="R38" s="10"/>
      <c r="S38" s="10"/>
      <c r="T38" s="10"/>
      <c r="U38" s="10"/>
      <c r="V38" s="2"/>
      <c r="W38" s="2"/>
      <c r="X38" s="2"/>
      <c r="Y38" s="2"/>
      <c r="Z38" s="2"/>
      <c r="AA38" s="2"/>
      <c r="AB38" s="114" t="s">
        <v>191</v>
      </c>
      <c r="AC38" s="26">
        <f>COUNTIFS(Calendario_Attività_Giovanile[Tipologia],$AC$7,Calendario_Attività_Giovanile[Circolo],$AB38)</f>
        <v>0</v>
      </c>
      <c r="AD38" s="26">
        <f>COUNTIFS(Calendario_Attività_Giovanile[Tipologia],$AD$7,Calendario_Attività_Giovanile[Circolo],AB38)</f>
        <v>0</v>
      </c>
      <c r="AE38" s="26">
        <f>COUNTIFS(Calendario_Attività_Giovanile[Tipologia],$AE$7,Calendario_Attività_Giovanile[Circolo],AB38)</f>
        <v>0</v>
      </c>
      <c r="AF38" s="26"/>
      <c r="AG38" s="26"/>
      <c r="AH38" s="26"/>
    </row>
    <row r="39" spans="1:34" s="9" customFormat="1" ht="21" x14ac:dyDescent="0.25">
      <c r="B39" s="166" t="s">
        <v>65</v>
      </c>
      <c r="C39" s="42" t="s">
        <v>66</v>
      </c>
      <c r="D39" s="37"/>
      <c r="E39" s="37"/>
      <c r="F39" s="37"/>
      <c r="G39" s="37" t="s">
        <v>65</v>
      </c>
      <c r="H39" s="143" t="s">
        <v>26</v>
      </c>
      <c r="I39" s="37"/>
      <c r="J39" s="37"/>
      <c r="K39" t="s">
        <v>65</v>
      </c>
      <c r="L39" s="20" t="str">
        <f>IFERROR(IF(H39="","",IF(H39="GENNAIO","",IF(H39="FEBBRAIO","",IF(H39="MARZO","",IF(H39="APRILE","",IF(H39="MAGGIO","",IF(H39="GIUGNO","",IF(H39="LUGLIO","",IF(H39="AGOSTO","",IF(H39="SETTEMBRE","",IF(H39="OTTOBRE","",IF(H39="NOVEMBRE","",IF(H39="DICEMBRE","",IF(OR('Calendario Attività Giovanile'!$E39="",'Calendario Attività Giovanile'!$F39="",'Calendario Attività Giovanile'!$I39="",'Calendario Attività Giovanile'!$J39=""),"ERRORE! MANCA…","")))))))))))))),"")</f>
        <v/>
      </c>
      <c r="M39" s="21" t="str">
        <f t="shared" si="0"/>
        <v/>
      </c>
      <c r="N39" s="21" t="str">
        <f t="shared" si="1"/>
        <v/>
      </c>
      <c r="O39" s="21" t="str">
        <f t="shared" si="2"/>
        <v/>
      </c>
      <c r="P39" s="21" t="str">
        <f t="shared" si="3"/>
        <v/>
      </c>
      <c r="Q39" s="10" t="str">
        <f t="shared" si="4"/>
        <v/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17" t="s">
        <v>93</v>
      </c>
      <c r="AC39" s="26">
        <f>COUNTIFS(Calendario_Attività_Giovanile[Tipologia],$AC$7,Calendario_Attività_Giovanile[Circolo],$AB39)</f>
        <v>0</v>
      </c>
      <c r="AD39" s="26">
        <f>COUNTIFS(Calendario_Attività_Giovanile[Tipologia],$AD$7,Calendario_Attività_Giovanile[Circolo],AB39)</f>
        <v>0</v>
      </c>
      <c r="AE39" s="26">
        <f>COUNTIFS(Calendario_Attività_Giovanile[Tipologia],$AE$7,Calendario_Attività_Giovanile[Circolo],AB39)</f>
        <v>0</v>
      </c>
      <c r="AF39" s="26"/>
      <c r="AG39" s="26"/>
      <c r="AH39" s="26"/>
    </row>
    <row r="40" spans="1:34" s="7" customFormat="1" ht="21" x14ac:dyDescent="0.25">
      <c r="A40" s="9"/>
      <c r="B40" s="166" t="s">
        <v>340</v>
      </c>
      <c r="C40" s="42" t="s">
        <v>66</v>
      </c>
      <c r="D40" s="37"/>
      <c r="E40" s="37" t="s">
        <v>23</v>
      </c>
      <c r="F40" s="37">
        <v>4</v>
      </c>
      <c r="G40" s="37"/>
      <c r="H40" s="143" t="s">
        <v>327</v>
      </c>
      <c r="I40" s="37" t="s">
        <v>163</v>
      </c>
      <c r="J40" s="37">
        <v>1</v>
      </c>
      <c r="K40" t="s">
        <v>216</v>
      </c>
      <c r="L40" s="20" t="str">
        <f>IFERROR(IF(H40="","",IF(H40="GENNAIO","",IF(H40="FEBBRAIO","",IF(H40="MARZO","",IF(H40="APRILE","",IF(H40="MAGGIO","",IF(H40="GIUGNO","",IF(H40="LUGLIO","",IF(H40="AGOSTO","",IF(H40="SETTEMBRE","",IF(H40="OTTOBRE","",IF(H40="NOVEMBRE","",IF(H40="DICEMBRE","",IF(OR('Calendario Attività Giovanile'!$E40="",'Calendario Attività Giovanile'!$F40="",'Calendario Attività Giovanile'!$I40="",'Calendario Attività Giovanile'!$J40=""),"ERRORE! MANCA…","")))))))))))))),"")</f>
        <v/>
      </c>
      <c r="M40" s="21" t="str">
        <f t="shared" si="0"/>
        <v/>
      </c>
      <c r="N40" s="21" t="str">
        <f t="shared" si="1"/>
        <v/>
      </c>
      <c r="O40" s="21" t="str">
        <f t="shared" si="2"/>
        <v/>
      </c>
      <c r="P40" s="21" t="str">
        <f t="shared" si="3"/>
        <v/>
      </c>
      <c r="Q40" s="10" t="str">
        <f t="shared" si="4"/>
        <v/>
      </c>
      <c r="R40" s="10"/>
      <c r="S40" s="10"/>
      <c r="T40" s="10"/>
      <c r="U40" s="10"/>
      <c r="V40" s="2"/>
      <c r="W40" s="2"/>
      <c r="X40" s="2"/>
      <c r="Y40" s="2"/>
      <c r="Z40" s="2"/>
      <c r="AA40" s="2"/>
      <c r="AB40" s="114" t="s">
        <v>178</v>
      </c>
      <c r="AC40" s="26">
        <f>COUNTIFS(Calendario_Attività_Giovanile[Tipologia],$AC$7,Calendario_Attività_Giovanile[Circolo],$AB40)</f>
        <v>0</v>
      </c>
      <c r="AD40" s="26">
        <f>COUNTIFS(Calendario_Attività_Giovanile[Tipologia],$AD$7,Calendario_Attività_Giovanile[Circolo],AB40)</f>
        <v>0</v>
      </c>
      <c r="AE40" s="26">
        <f>COUNTIFS(Calendario_Attività_Giovanile[Tipologia],$AE$7,Calendario_Attività_Giovanile[Circolo],AB40)</f>
        <v>2</v>
      </c>
      <c r="AF40" s="26"/>
      <c r="AG40" s="26"/>
      <c r="AH40" s="26"/>
    </row>
    <row r="41" spans="1:34" s="7" customFormat="1" ht="21" x14ac:dyDescent="0.25">
      <c r="A41" s="9"/>
      <c r="B41" s="166" t="s">
        <v>288</v>
      </c>
      <c r="C41" s="42" t="s">
        <v>66</v>
      </c>
      <c r="D41" s="37"/>
      <c r="E41" s="37" t="s">
        <v>59</v>
      </c>
      <c r="F41" s="37">
        <v>4</v>
      </c>
      <c r="G41" s="37">
        <v>6</v>
      </c>
      <c r="H41" s="143" t="s">
        <v>279</v>
      </c>
      <c r="I41" s="37" t="s">
        <v>45</v>
      </c>
      <c r="J41" s="37">
        <v>3</v>
      </c>
      <c r="K41" t="s">
        <v>241</v>
      </c>
      <c r="L41" s="20" t="str">
        <f>IFERROR(IF(H41="","",IF(H41="GENNAIO","",IF(H41="FEBBRAIO","",IF(H41="MARZO","",IF(H41="APRILE","",IF(H41="MAGGIO","",IF(H41="GIUGNO","",IF(H41="LUGLIO","",IF(H41="AGOSTO","",IF(H41="SETTEMBRE","",IF(H41="OTTOBRE","",IF(H41="NOVEMBRE","",IF(H41="DICEMBRE","",IF(OR('Calendario Attività Giovanile'!$E41="",'Calendario Attività Giovanile'!$F41="",'Calendario Attività Giovanile'!$I41="",'Calendario Attività Giovanile'!$J41=""),"ERRORE! MANCA…","")))))))))))))),"")</f>
        <v/>
      </c>
      <c r="M41" s="21" t="str">
        <f t="shared" si="0"/>
        <v/>
      </c>
      <c r="N41" s="21" t="str">
        <f t="shared" si="1"/>
        <v/>
      </c>
      <c r="O41" s="21" t="str">
        <f t="shared" si="2"/>
        <v/>
      </c>
      <c r="P41" s="21" t="str">
        <f t="shared" si="3"/>
        <v/>
      </c>
      <c r="Q41" s="10" t="str">
        <f t="shared" si="4"/>
        <v/>
      </c>
      <c r="R41" s="10"/>
      <c r="S41" s="10"/>
      <c r="T41" s="10"/>
      <c r="U41" s="10"/>
      <c r="V41" s="2"/>
      <c r="W41" s="2"/>
      <c r="X41" s="2"/>
      <c r="Y41" s="2"/>
      <c r="Z41" s="2"/>
      <c r="AA41" s="2"/>
      <c r="AB41" s="116" t="s">
        <v>57</v>
      </c>
      <c r="AC41" s="26">
        <f>COUNTIFS(Calendario_Attività_Giovanile[Tipologia],$AC$7,Calendario_Attività_Giovanile[Circolo],$AB41)</f>
        <v>0</v>
      </c>
      <c r="AD41" s="26">
        <f>COUNTIFS(Calendario_Attività_Giovanile[Tipologia],$AD$7,Calendario_Attività_Giovanile[Circolo],AB41)</f>
        <v>1</v>
      </c>
      <c r="AE41" s="26">
        <f>COUNTIFS(Calendario_Attività_Giovanile[Tipologia],$AE$7,Calendario_Attività_Giovanile[Circolo],AB41)</f>
        <v>1</v>
      </c>
      <c r="AF41" s="26"/>
      <c r="AG41" s="26"/>
      <c r="AH41" s="26"/>
    </row>
    <row r="42" spans="1:34" s="7" customFormat="1" ht="21" x14ac:dyDescent="0.25">
      <c r="A42" s="9"/>
      <c r="B42" s="166" t="s">
        <v>311</v>
      </c>
      <c r="C42" s="42" t="s">
        <v>66</v>
      </c>
      <c r="D42" s="37"/>
      <c r="E42" s="37" t="s">
        <v>18</v>
      </c>
      <c r="F42" s="37">
        <v>4</v>
      </c>
      <c r="G42" s="37">
        <v>5</v>
      </c>
      <c r="H42" s="143" t="s">
        <v>460</v>
      </c>
      <c r="I42" s="37" t="s">
        <v>57</v>
      </c>
      <c r="J42" s="37">
        <v>4</v>
      </c>
      <c r="K42" t="s">
        <v>259</v>
      </c>
      <c r="L42" s="20" t="str">
        <f>IFERROR(IF(H42="","",IF(H42="GENNAIO","",IF(H42="FEBBRAIO","",IF(H42="MARZO","",IF(H42="APRILE","",IF(H42="MAGGIO","",IF(H42="GIUGNO","",IF(H42="LUGLIO","",IF(H42="AGOSTO","",IF(H42="SETTEMBRE","",IF(H42="OTTOBRE","",IF(H42="NOVEMBRE","",IF(H42="DICEMBRE","",IF(OR('Calendario Attività Giovanile'!$E42="",'Calendario Attività Giovanile'!$F42="",'Calendario Attività Giovanile'!$I42="",'Calendario Attività Giovanile'!$J42=""),"ERRORE! MANCA…","")))))))))))))),"")</f>
        <v/>
      </c>
      <c r="M42" s="21" t="str">
        <f t="shared" si="0"/>
        <v/>
      </c>
      <c r="N42" s="21" t="str">
        <f t="shared" si="1"/>
        <v/>
      </c>
      <c r="O42" s="21" t="str">
        <f t="shared" si="2"/>
        <v/>
      </c>
      <c r="P42" s="21" t="str">
        <f t="shared" si="3"/>
        <v/>
      </c>
      <c r="Q42" s="10" t="str">
        <f t="shared" si="4"/>
        <v/>
      </c>
      <c r="R42" s="10"/>
      <c r="S42" s="10"/>
      <c r="T42" s="10"/>
      <c r="U42" s="10"/>
      <c r="V42" s="2"/>
      <c r="W42" s="2"/>
      <c r="X42" s="2"/>
      <c r="Y42" s="2"/>
      <c r="Z42" s="2"/>
      <c r="AA42" s="2"/>
      <c r="AB42" s="117" t="s">
        <v>40</v>
      </c>
      <c r="AC42" s="26">
        <f>COUNTIFS(Calendario_Attività_Giovanile[Tipologia],$AC$7,Calendario_Attività_Giovanile[Circolo],$AB42)</f>
        <v>0</v>
      </c>
      <c r="AD42" s="26">
        <f>COUNTIFS(Calendario_Attività_Giovanile[Tipologia],$AD$7,Calendario_Attività_Giovanile[Circolo],AB42)</f>
        <v>0</v>
      </c>
      <c r="AE42" s="26">
        <f>COUNTIFS(Calendario_Attività_Giovanile[Tipologia],$AE$7,Calendario_Attività_Giovanile[Circolo],AB42)</f>
        <v>0</v>
      </c>
      <c r="AF42" s="26"/>
      <c r="AG42" s="26"/>
      <c r="AH42" s="26"/>
    </row>
    <row r="43" spans="1:34" s="9" customFormat="1" ht="21" x14ac:dyDescent="0.25">
      <c r="B43" s="166" t="s">
        <v>311</v>
      </c>
      <c r="C43" s="42" t="s">
        <v>66</v>
      </c>
      <c r="D43" s="37"/>
      <c r="E43" s="37" t="s">
        <v>18</v>
      </c>
      <c r="F43" s="37">
        <v>4</v>
      </c>
      <c r="G43" s="37">
        <v>5</v>
      </c>
      <c r="H43" s="143" t="s">
        <v>409</v>
      </c>
      <c r="I43" s="37" t="s">
        <v>83</v>
      </c>
      <c r="J43" s="37">
        <v>6</v>
      </c>
      <c r="K43" t="s">
        <v>259</v>
      </c>
      <c r="L43" s="20" t="str">
        <f>IFERROR(IF(H43="","",IF(H43="GENNAIO","",IF(H43="FEBBRAIO","",IF(H43="MARZO","",IF(H43="APRILE","",IF(H43="MAGGIO","",IF(H43="GIUGNO","",IF(H43="LUGLIO","",IF(H43="AGOSTO","",IF(H43="SETTEMBRE","",IF(H43="OTTOBRE","",IF(H43="NOVEMBRE","",IF(H43="DICEMBRE","",IF(OR('Calendario Attività Giovanile'!$E43="",'Calendario Attività Giovanile'!$F43="",'Calendario Attività Giovanile'!$I43="",'Calendario Attività Giovanile'!$J43=""),"ERRORE! MANCA…","")))))))))))))),"")</f>
        <v/>
      </c>
      <c r="M43" s="21" t="str">
        <f t="shared" si="0"/>
        <v/>
      </c>
      <c r="N43" s="21" t="str">
        <f t="shared" si="1"/>
        <v/>
      </c>
      <c r="O43" s="21" t="str">
        <f t="shared" si="2"/>
        <v/>
      </c>
      <c r="P43" s="21" t="str">
        <f t="shared" si="3"/>
        <v/>
      </c>
      <c r="Q43" s="10" t="str">
        <f t="shared" si="4"/>
        <v/>
      </c>
      <c r="R43" s="10"/>
      <c r="S43" s="10"/>
      <c r="T43" s="10"/>
      <c r="U43" s="10"/>
      <c r="V43" s="2"/>
      <c r="W43" s="10"/>
      <c r="X43" s="10"/>
      <c r="Y43" s="10"/>
      <c r="Z43" s="10"/>
      <c r="AA43" s="10"/>
      <c r="AB43" s="114" t="s">
        <v>105</v>
      </c>
      <c r="AC43" s="26">
        <f>COUNTIFS(Calendario_Attività_Giovanile[Tipologia],$AC$7,Calendario_Attività_Giovanile[Circolo],$AB43)</f>
        <v>0</v>
      </c>
      <c r="AD43" s="26">
        <f>COUNTIFS(Calendario_Attività_Giovanile[Tipologia],$AD$7,Calendario_Attività_Giovanile[Circolo],AB43)</f>
        <v>1</v>
      </c>
      <c r="AE43" s="26">
        <f>COUNTIFS(Calendario_Attività_Giovanile[Tipologia],$AE$7,Calendario_Attività_Giovanile[Circolo],AB43)</f>
        <v>0</v>
      </c>
      <c r="AF43" s="26"/>
      <c r="AG43" s="26"/>
      <c r="AH43" s="26"/>
    </row>
    <row r="44" spans="1:34" s="7" customFormat="1" ht="21" x14ac:dyDescent="0.25">
      <c r="A44" s="9"/>
      <c r="B44" s="166" t="s">
        <v>340</v>
      </c>
      <c r="C44" s="42" t="s">
        <v>66</v>
      </c>
      <c r="D44" s="37"/>
      <c r="E44" s="37" t="s">
        <v>22</v>
      </c>
      <c r="F44" s="37">
        <v>4</v>
      </c>
      <c r="G44" s="37"/>
      <c r="H44" s="143" t="s">
        <v>329</v>
      </c>
      <c r="I44" s="37" t="s">
        <v>64</v>
      </c>
      <c r="J44" s="37">
        <v>7</v>
      </c>
      <c r="K44" t="s">
        <v>216</v>
      </c>
      <c r="L44" s="20" t="str">
        <f>IFERROR(IF(H44="","",IF(H44="GENNAIO","",IF(H44="FEBBRAIO","",IF(H44="MARZO","",IF(H44="APRILE","",IF(H44="MAGGIO","",IF(H44="GIUGNO","",IF(H44="LUGLIO","",IF(H44="AGOSTO","",IF(H44="SETTEMBRE","",IF(H44="OTTOBRE","",IF(H44="NOVEMBRE","",IF(H44="DICEMBRE","",IF(OR('Calendario Attività Giovanile'!$E44="",'Calendario Attività Giovanile'!$F44="",'Calendario Attività Giovanile'!$I44="",'Calendario Attività Giovanile'!$J44=""),"ERRORE! MANCA…","")))))))))))))),"")</f>
        <v/>
      </c>
      <c r="M44" s="21" t="str">
        <f t="shared" si="0"/>
        <v/>
      </c>
      <c r="N44" s="21" t="str">
        <f t="shared" si="1"/>
        <v/>
      </c>
      <c r="O44" s="21" t="str">
        <f t="shared" si="2"/>
        <v/>
      </c>
      <c r="P44" s="21" t="str">
        <f t="shared" si="3"/>
        <v/>
      </c>
      <c r="Q44" s="10" t="str">
        <f t="shared" si="4"/>
        <v/>
      </c>
      <c r="R44" s="10"/>
      <c r="S44" s="10"/>
      <c r="T44" s="10"/>
      <c r="U44" s="10"/>
      <c r="V44" s="2"/>
      <c r="W44" s="2"/>
      <c r="X44" s="2"/>
      <c r="Y44" s="2"/>
      <c r="Z44" s="2"/>
      <c r="AA44" s="2"/>
      <c r="AB44" s="114" t="s">
        <v>96</v>
      </c>
      <c r="AC44" s="26">
        <f>COUNTIFS(Calendario_Attività_Giovanile[Tipologia],$AC$7,Calendario_Attività_Giovanile[Circolo],$AB44)</f>
        <v>0</v>
      </c>
      <c r="AD44" s="26">
        <f>COUNTIFS(Calendario_Attività_Giovanile[Tipologia],$AD$7,Calendario_Attività_Giovanile[Circolo],AB44)</f>
        <v>0</v>
      </c>
      <c r="AE44" s="26">
        <f>COUNTIFS(Calendario_Attività_Giovanile[Tipologia],$AE$7,Calendario_Attività_Giovanile[Circolo],AB44)</f>
        <v>0</v>
      </c>
      <c r="AF44" s="26"/>
      <c r="AG44" s="26"/>
      <c r="AH44" s="26"/>
    </row>
    <row r="45" spans="1:34" s="7" customFormat="1" ht="21" x14ac:dyDescent="0.25">
      <c r="A45" s="9"/>
      <c r="B45" s="166" t="s">
        <v>360</v>
      </c>
      <c r="C45" s="42" t="s">
        <v>66</v>
      </c>
      <c r="D45" s="37"/>
      <c r="E45" s="37" t="s">
        <v>22</v>
      </c>
      <c r="F45" s="37">
        <v>5</v>
      </c>
      <c r="G45" s="37"/>
      <c r="H45" s="143" t="s">
        <v>329</v>
      </c>
      <c r="I45" s="37" t="s">
        <v>573</v>
      </c>
      <c r="J45" s="37">
        <v>3</v>
      </c>
      <c r="K45" t="s">
        <v>220</v>
      </c>
      <c r="L45" s="20" t="str">
        <f>IFERROR(IF(H45="","",IF(H45="GENNAIO","",IF(H45="FEBBRAIO","",IF(H45="MARZO","",IF(H45="APRILE","",IF(H45="MAGGIO","",IF(H45="GIUGNO","",IF(H45="LUGLIO","",IF(H45="AGOSTO","",IF(H45="SETTEMBRE","",IF(H45="OTTOBRE","",IF(H45="NOVEMBRE","",IF(H45="DICEMBRE","",IF(OR('Calendario Attività Giovanile'!$E45="",'Calendario Attività Giovanile'!$F45="",'Calendario Attività Giovanile'!$I45="",'Calendario Attività Giovanile'!$J45=""),"ERRORE! MANCA…","")))))))))))))),"")</f>
        <v/>
      </c>
      <c r="M45" s="21" t="str">
        <f t="shared" si="0"/>
        <v/>
      </c>
      <c r="N45" s="21" t="str">
        <f t="shared" si="1"/>
        <v/>
      </c>
      <c r="O45" s="21" t="str">
        <f t="shared" si="2"/>
        <v/>
      </c>
      <c r="P45" s="21" t="str">
        <f t="shared" si="3"/>
        <v/>
      </c>
      <c r="Q45" s="10" t="str">
        <f t="shared" si="4"/>
        <v/>
      </c>
      <c r="R45" s="10"/>
      <c r="S45" s="10"/>
      <c r="T45" s="10"/>
      <c r="U45" s="10"/>
      <c r="V45" s="2"/>
      <c r="W45" s="2"/>
      <c r="X45" s="2"/>
      <c r="Y45" s="2"/>
      <c r="Z45" s="2"/>
      <c r="AA45" s="2"/>
      <c r="AB45" s="116" t="s">
        <v>118</v>
      </c>
      <c r="AC45" s="26">
        <f>COUNTIFS(Calendario_Attività_Giovanile[Tipologia],$AC$7,Calendario_Attività_Giovanile[Circolo],$AB45)</f>
        <v>0</v>
      </c>
      <c r="AD45" s="26">
        <f>COUNTIFS(Calendario_Attività_Giovanile[Tipologia],$AD$7,Calendario_Attività_Giovanile[Circolo],AB45)</f>
        <v>0</v>
      </c>
      <c r="AE45" s="26">
        <f>COUNTIFS(Calendario_Attività_Giovanile[Tipologia],$AE$7,Calendario_Attività_Giovanile[Circolo],AB45)</f>
        <v>0</v>
      </c>
      <c r="AF45" s="26"/>
      <c r="AG45" s="26"/>
      <c r="AH45" s="26"/>
    </row>
    <row r="46" spans="1:34" s="7" customFormat="1" ht="21" x14ac:dyDescent="0.25">
      <c r="A46" s="9"/>
      <c r="B46" s="166" t="s">
        <v>360</v>
      </c>
      <c r="C46" s="42" t="s">
        <v>66</v>
      </c>
      <c r="D46" s="37"/>
      <c r="E46" s="37" t="s">
        <v>24</v>
      </c>
      <c r="F46" s="37">
        <v>5</v>
      </c>
      <c r="G46" s="37"/>
      <c r="H46" s="143" t="s">
        <v>328</v>
      </c>
      <c r="I46" s="37" t="s">
        <v>130</v>
      </c>
      <c r="J46" s="37">
        <v>5</v>
      </c>
      <c r="K46" t="s">
        <v>220</v>
      </c>
      <c r="L46" s="20" t="str">
        <f>IFERROR(IF(H46="","",IF(H46="GENNAIO","",IF(H46="FEBBRAIO","",IF(H46="MARZO","",IF(H46="APRILE","",IF(H46="MAGGIO","",IF(H46="GIUGNO","",IF(H46="LUGLIO","",IF(H46="AGOSTO","",IF(H46="SETTEMBRE","",IF(H46="OTTOBRE","",IF(H46="NOVEMBRE","",IF(H46="DICEMBRE","",IF(OR('Calendario Attività Giovanile'!$E46="",'Calendario Attività Giovanile'!$F46="",'Calendario Attività Giovanile'!$I46="",'Calendario Attività Giovanile'!$J46=""),"ERRORE! MANCA…","")))))))))))))),"")</f>
        <v/>
      </c>
      <c r="M46" s="21" t="str">
        <f t="shared" si="0"/>
        <v/>
      </c>
      <c r="N46" s="21" t="str">
        <f t="shared" si="1"/>
        <v/>
      </c>
      <c r="O46" s="21" t="str">
        <f t="shared" si="2"/>
        <v/>
      </c>
      <c r="P46" s="21" t="str">
        <f t="shared" si="3"/>
        <v/>
      </c>
      <c r="Q46" s="10" t="str">
        <f t="shared" si="4"/>
        <v/>
      </c>
      <c r="R46" s="10"/>
      <c r="S46" s="10"/>
      <c r="T46" s="10"/>
      <c r="U46" s="10"/>
      <c r="V46" s="2"/>
      <c r="W46" s="2"/>
      <c r="X46" s="2"/>
      <c r="Y46" s="2"/>
      <c r="Z46" s="2"/>
      <c r="AA46" s="2"/>
      <c r="AB46" s="116" t="s">
        <v>126</v>
      </c>
      <c r="AC46" s="26">
        <f>COUNTIFS(Calendario_Attività_Giovanile[Tipologia],$AC$7,Calendario_Attività_Giovanile[Circolo],$AB46)</f>
        <v>0</v>
      </c>
      <c r="AD46" s="26">
        <f>COUNTIFS(Calendario_Attività_Giovanile[Tipologia],$AD$7,Calendario_Attività_Giovanile[Circolo],AB46)</f>
        <v>1</v>
      </c>
      <c r="AE46" s="26">
        <f>COUNTIFS(Calendario_Attività_Giovanile[Tipologia],$AE$7,Calendario_Attività_Giovanile[Circolo],AB46)</f>
        <v>0</v>
      </c>
      <c r="AF46" s="26"/>
      <c r="AG46" s="26"/>
      <c r="AH46" s="26"/>
    </row>
    <row r="47" spans="1:34" s="7" customFormat="1" ht="21" x14ac:dyDescent="0.25">
      <c r="A47" s="9"/>
      <c r="B47" s="166" t="s">
        <v>427</v>
      </c>
      <c r="C47" s="42" t="s">
        <v>66</v>
      </c>
      <c r="D47" s="37"/>
      <c r="E47" s="37" t="s">
        <v>51</v>
      </c>
      <c r="F47" s="37">
        <v>9</v>
      </c>
      <c r="G47" s="37">
        <v>11</v>
      </c>
      <c r="H47" s="143" t="s">
        <v>410</v>
      </c>
      <c r="I47" s="37" t="s">
        <v>107</v>
      </c>
      <c r="J47" s="37">
        <v>6</v>
      </c>
      <c r="K47" t="s">
        <v>242</v>
      </c>
      <c r="L47" s="20" t="str">
        <f>IFERROR(IF(H47="","",IF(H47="GENNAIO","",IF(H47="FEBBRAIO","",IF(H47="MARZO","",IF(H47="APRILE","",IF(H47="MAGGIO","",IF(H47="GIUGNO","",IF(H47="LUGLIO","",IF(H47="AGOSTO","",IF(H47="SETTEMBRE","",IF(H47="OTTOBRE","",IF(H47="NOVEMBRE","",IF(H47="DICEMBRE","",IF(OR('Calendario Attività Giovanile'!$E47="",'Calendario Attività Giovanile'!$F47="",'Calendario Attività Giovanile'!$I47="",'Calendario Attività Giovanile'!$J47=""),"ERRORE! MANCA…","")))))))))))))),"")</f>
        <v/>
      </c>
      <c r="M47" s="21" t="str">
        <f t="shared" si="0"/>
        <v/>
      </c>
      <c r="N47" s="21" t="str">
        <f t="shared" si="1"/>
        <v/>
      </c>
      <c r="O47" s="21" t="str">
        <f t="shared" si="2"/>
        <v/>
      </c>
      <c r="P47" s="21" t="str">
        <f t="shared" si="3"/>
        <v/>
      </c>
      <c r="Q47" s="10" t="str">
        <f t="shared" si="4"/>
        <v/>
      </c>
      <c r="R47" s="10"/>
      <c r="S47" s="10"/>
      <c r="T47" s="10"/>
      <c r="U47" s="10"/>
      <c r="V47" s="2"/>
      <c r="W47" s="2"/>
      <c r="X47" s="2"/>
      <c r="Y47" s="2"/>
      <c r="Z47" s="2"/>
      <c r="AA47" s="2"/>
      <c r="AB47" s="114" t="s">
        <v>88</v>
      </c>
      <c r="AC47" s="26">
        <f>COUNTIFS(Calendario_Attività_Giovanile[Tipologia],$AC$7,Calendario_Attività_Giovanile[Circolo],$AB47)</f>
        <v>1</v>
      </c>
      <c r="AD47" s="26">
        <f>COUNTIFS(Calendario_Attività_Giovanile[Tipologia],$AD$7,Calendario_Attività_Giovanile[Circolo],AB47)</f>
        <v>2</v>
      </c>
      <c r="AE47" s="26">
        <f>COUNTIFS(Calendario_Attività_Giovanile[Tipologia],$AE$7,Calendario_Attività_Giovanile[Circolo],AB47)</f>
        <v>2</v>
      </c>
      <c r="AF47" s="26"/>
      <c r="AG47" s="26"/>
      <c r="AH47" s="26"/>
    </row>
    <row r="48" spans="1:34" s="7" customFormat="1" ht="21" x14ac:dyDescent="0.25">
      <c r="A48" s="9"/>
      <c r="B48" s="166" t="s">
        <v>341</v>
      </c>
      <c r="C48" s="42" t="s">
        <v>66</v>
      </c>
      <c r="D48" s="37"/>
      <c r="E48" s="37" t="s">
        <v>23</v>
      </c>
      <c r="F48" s="37">
        <v>11</v>
      </c>
      <c r="G48" s="37"/>
      <c r="H48" s="143" t="s">
        <v>327</v>
      </c>
      <c r="I48" s="37" t="s">
        <v>326</v>
      </c>
      <c r="J48" s="37">
        <v>1</v>
      </c>
      <c r="K48" t="s">
        <v>216</v>
      </c>
      <c r="L48" s="20" t="str">
        <f>IFERROR(IF(H48="","",IF(H48="GENNAIO","",IF(H48="FEBBRAIO","",IF(H48="MARZO","",IF(H48="APRILE","",IF(H48="MAGGIO","",IF(H48="GIUGNO","",IF(H48="LUGLIO","",IF(H48="AGOSTO","",IF(H48="SETTEMBRE","",IF(H48="OTTOBRE","",IF(H48="NOVEMBRE","",IF(H48="DICEMBRE","",IF(OR('Calendario Attività Giovanile'!$E48="",'Calendario Attività Giovanile'!$F48="",'Calendario Attività Giovanile'!$I48="",'Calendario Attività Giovanile'!$J48=""),"ERRORE! MANCA…","")))))))))))))),"")</f>
        <v/>
      </c>
      <c r="M48" s="21" t="str">
        <f t="shared" si="0"/>
        <v/>
      </c>
      <c r="N48" s="21" t="str">
        <f t="shared" si="1"/>
        <v/>
      </c>
      <c r="O48" s="21" t="str">
        <f t="shared" si="2"/>
        <v/>
      </c>
      <c r="P48" s="21" t="str">
        <f t="shared" si="3"/>
        <v/>
      </c>
      <c r="Q48" s="10" t="str">
        <f t="shared" si="4"/>
        <v/>
      </c>
      <c r="R48" s="10"/>
      <c r="S48" s="10"/>
      <c r="T48" s="10"/>
      <c r="U48" s="10"/>
      <c r="V48" s="2"/>
      <c r="W48" s="2"/>
      <c r="X48" s="2"/>
      <c r="Y48" s="2"/>
      <c r="Z48" s="2"/>
      <c r="AA48" s="2"/>
      <c r="AB48" s="114" t="s">
        <v>95</v>
      </c>
      <c r="AC48" s="26">
        <f>COUNTIFS(Calendario_Attività_Giovanile[Tipologia],$AC$7,Calendario_Attività_Giovanile[Circolo],$AB48)</f>
        <v>0</v>
      </c>
      <c r="AD48" s="26">
        <f>COUNTIFS(Calendario_Attività_Giovanile[Tipologia],$AD$7,Calendario_Attività_Giovanile[Circolo],AB48)</f>
        <v>1</v>
      </c>
      <c r="AE48" s="26">
        <f>COUNTIFS(Calendario_Attività_Giovanile[Tipologia],$AE$7,Calendario_Attività_Giovanile[Circolo],AB48)</f>
        <v>0</v>
      </c>
      <c r="AF48" s="26"/>
      <c r="AG48" s="26"/>
      <c r="AH48" s="26"/>
    </row>
    <row r="49" spans="1:34" s="9" customFormat="1" ht="21" x14ac:dyDescent="0.25">
      <c r="B49" s="166" t="s">
        <v>305</v>
      </c>
      <c r="C49" s="42" t="s">
        <v>66</v>
      </c>
      <c r="D49" s="37"/>
      <c r="E49" s="37" t="s">
        <v>18</v>
      </c>
      <c r="F49" s="37">
        <v>11</v>
      </c>
      <c r="G49" s="37">
        <v>12</v>
      </c>
      <c r="H49" s="143" t="s">
        <v>391</v>
      </c>
      <c r="I49" s="37" t="s">
        <v>185</v>
      </c>
      <c r="J49" s="37">
        <v>3</v>
      </c>
      <c r="K49" t="s">
        <v>259</v>
      </c>
      <c r="L49" s="20" t="str">
        <f>IFERROR(IF(H49="","",IF(H49="GENNAIO","",IF(H49="FEBBRAIO","",IF(H49="MARZO","",IF(H49="APRILE","",IF(H49="MAGGIO","",IF(H49="GIUGNO","",IF(H49="LUGLIO","",IF(H49="AGOSTO","",IF(H49="SETTEMBRE","",IF(H49="OTTOBRE","",IF(H49="NOVEMBRE","",IF(H49="DICEMBRE","",IF(OR('Calendario Attività Giovanile'!$E49="",'Calendario Attività Giovanile'!$F49="",'Calendario Attività Giovanile'!$I49="",'Calendario Attività Giovanile'!$J49=""),"ERRORE! MANCA…","")))))))))))))),"")</f>
        <v/>
      </c>
      <c r="M49" s="21" t="str">
        <f t="shared" si="0"/>
        <v/>
      </c>
      <c r="N49" s="21" t="str">
        <f t="shared" si="1"/>
        <v/>
      </c>
      <c r="O49" s="21" t="str">
        <f t="shared" si="2"/>
        <v/>
      </c>
      <c r="P49" s="21" t="str">
        <f t="shared" si="3"/>
        <v/>
      </c>
      <c r="Q49" s="10" t="str">
        <f t="shared" si="4"/>
        <v/>
      </c>
      <c r="R49" s="10"/>
      <c r="S49" s="10"/>
      <c r="T49" s="10"/>
      <c r="U49" s="10"/>
      <c r="V49" s="2"/>
      <c r="W49" s="10"/>
      <c r="X49" s="10"/>
      <c r="Y49" s="10"/>
      <c r="Z49" s="10"/>
      <c r="AA49" s="10"/>
      <c r="AB49" s="114" t="s">
        <v>119</v>
      </c>
      <c r="AC49" s="26">
        <f>COUNTIFS(Calendario_Attività_Giovanile[Tipologia],$AC$7,Calendario_Attività_Giovanile[Circolo],$AB49)</f>
        <v>0</v>
      </c>
      <c r="AD49" s="26">
        <f>COUNTIFS(Calendario_Attività_Giovanile[Tipologia],$AD$7,Calendario_Attività_Giovanile[Circolo],AB49)</f>
        <v>0</v>
      </c>
      <c r="AE49" s="26">
        <f>COUNTIFS(Calendario_Attività_Giovanile[Tipologia],$AE$7,Calendario_Attività_Giovanile[Circolo],AB49)</f>
        <v>0</v>
      </c>
      <c r="AF49" s="26"/>
      <c r="AG49" s="26"/>
      <c r="AH49" s="26"/>
    </row>
    <row r="50" spans="1:34" s="7" customFormat="1" ht="21" x14ac:dyDescent="0.25">
      <c r="A50" s="9"/>
      <c r="B50" s="166" t="s">
        <v>305</v>
      </c>
      <c r="C50" s="42" t="s">
        <v>66</v>
      </c>
      <c r="D50" s="37"/>
      <c r="E50" s="37" t="s">
        <v>18</v>
      </c>
      <c r="F50" s="37">
        <v>11</v>
      </c>
      <c r="G50" s="37">
        <v>12</v>
      </c>
      <c r="H50" s="143" t="s">
        <v>461</v>
      </c>
      <c r="I50" s="37" t="s">
        <v>147</v>
      </c>
      <c r="J50" s="37">
        <v>4</v>
      </c>
      <c r="K50" t="s">
        <v>259</v>
      </c>
      <c r="L50" s="20" t="str">
        <f>IFERROR(IF(H50="","",IF(H50="GENNAIO","",IF(H50="FEBBRAIO","",IF(H50="MARZO","",IF(H50="APRILE","",IF(H50="MAGGIO","",IF(H50="GIUGNO","",IF(H50="LUGLIO","",IF(H50="AGOSTO","",IF(H50="SETTEMBRE","",IF(H50="OTTOBRE","",IF(H50="NOVEMBRE","",IF(H50="DICEMBRE","",IF(OR('Calendario Attività Giovanile'!$E50="",'Calendario Attività Giovanile'!$F50="",'Calendario Attività Giovanile'!$I50="",'Calendario Attività Giovanile'!$J50=""),"ERRORE! MANCA…","")))))))))))))),"")</f>
        <v/>
      </c>
      <c r="M50" s="21" t="str">
        <f t="shared" si="0"/>
        <v/>
      </c>
      <c r="N50" s="21" t="str">
        <f t="shared" si="1"/>
        <v/>
      </c>
      <c r="O50" s="21" t="str">
        <f t="shared" si="2"/>
        <v/>
      </c>
      <c r="P50" s="21" t="str">
        <f t="shared" si="3"/>
        <v/>
      </c>
      <c r="Q50" s="10" t="str">
        <f t="shared" si="4"/>
        <v/>
      </c>
      <c r="R50" s="10"/>
      <c r="S50" s="10"/>
      <c r="T50" s="10"/>
      <c r="U50" s="10"/>
      <c r="V50" s="2"/>
      <c r="W50" s="2"/>
      <c r="X50" s="2"/>
      <c r="Y50" s="2"/>
      <c r="Z50" s="2"/>
      <c r="AA50" s="2"/>
      <c r="AB50" s="114" t="s">
        <v>159</v>
      </c>
      <c r="AC50" s="26">
        <f>COUNTIFS(Calendario_Attività_Giovanile[Tipologia],$AC$7,Calendario_Attività_Giovanile[Circolo],$AB50)</f>
        <v>0</v>
      </c>
      <c r="AD50" s="26">
        <f>COUNTIFS(Calendario_Attività_Giovanile[Tipologia],$AD$7,Calendario_Attività_Giovanile[Circolo],AB50)</f>
        <v>0</v>
      </c>
      <c r="AE50" s="26">
        <f>COUNTIFS(Calendario_Attività_Giovanile[Tipologia],$AE$7,Calendario_Attività_Giovanile[Circolo],AB50)</f>
        <v>1</v>
      </c>
      <c r="AF50" s="26"/>
      <c r="AG50" s="26"/>
      <c r="AH50" s="26"/>
    </row>
    <row r="51" spans="1:34" s="7" customFormat="1" ht="21" x14ac:dyDescent="0.25">
      <c r="A51" s="9"/>
      <c r="B51" s="166" t="s">
        <v>342</v>
      </c>
      <c r="C51" s="42" t="s">
        <v>66</v>
      </c>
      <c r="D51" s="37"/>
      <c r="E51" s="37" t="s">
        <v>23</v>
      </c>
      <c r="F51" s="37">
        <v>12</v>
      </c>
      <c r="G51" s="37"/>
      <c r="H51" s="143" t="s">
        <v>327</v>
      </c>
      <c r="I51" s="37" t="s">
        <v>151</v>
      </c>
      <c r="J51" s="37">
        <v>1</v>
      </c>
      <c r="K51" t="s">
        <v>220</v>
      </c>
      <c r="L51" s="20" t="str">
        <f>IFERROR(IF(H51="","",IF(H51="GENNAIO","",IF(H51="FEBBRAIO","",IF(H51="MARZO","",IF(H51="APRILE","",IF(H51="MAGGIO","",IF(H51="GIUGNO","",IF(H51="LUGLIO","",IF(H51="AGOSTO","",IF(H51="SETTEMBRE","",IF(H51="OTTOBRE","",IF(H51="NOVEMBRE","",IF(H51="DICEMBRE","",IF(OR('Calendario Attività Giovanile'!$E51="",'Calendario Attività Giovanile'!$F51="",'Calendario Attività Giovanile'!$I51="",'Calendario Attività Giovanile'!$J51=""),"ERRORE! MANCA…","")))))))))))))),"")</f>
        <v/>
      </c>
      <c r="M51" s="21" t="str">
        <f t="shared" si="0"/>
        <v/>
      </c>
      <c r="N51" s="21" t="str">
        <f t="shared" si="1"/>
        <v/>
      </c>
      <c r="O51" s="21" t="str">
        <f t="shared" si="2"/>
        <v/>
      </c>
      <c r="P51" s="21" t="str">
        <f t="shared" si="3"/>
        <v/>
      </c>
      <c r="Q51" s="10" t="str">
        <f t="shared" si="4"/>
        <v/>
      </c>
      <c r="R51" s="10"/>
      <c r="S51" s="10"/>
      <c r="T51" s="10"/>
      <c r="U51" s="10"/>
      <c r="V51" s="2"/>
      <c r="W51" s="2"/>
      <c r="X51" s="2"/>
      <c r="Y51" s="2"/>
      <c r="Z51" s="2"/>
      <c r="AA51" s="2"/>
      <c r="AB51" s="116" t="s">
        <v>188</v>
      </c>
      <c r="AC51" s="26">
        <f>COUNTIFS(Calendario_Attività_Giovanile[Tipologia],$AC$7,Calendario_Attività_Giovanile[Circolo],$AB51)</f>
        <v>0</v>
      </c>
      <c r="AD51" s="26">
        <f>COUNTIFS(Calendario_Attività_Giovanile[Tipologia],$AD$7,Calendario_Attività_Giovanile[Circolo],AB51)</f>
        <v>0</v>
      </c>
      <c r="AE51" s="26">
        <f>COUNTIFS(Calendario_Attività_Giovanile[Tipologia],$AE$7,Calendario_Attività_Giovanile[Circolo],AB51)</f>
        <v>0</v>
      </c>
      <c r="AF51" s="26"/>
      <c r="AG51" s="26"/>
      <c r="AH51" s="26"/>
    </row>
    <row r="52" spans="1:34" s="7" customFormat="1" ht="21" x14ac:dyDescent="0.25">
      <c r="A52" s="9"/>
      <c r="B52" s="166" t="s">
        <v>342</v>
      </c>
      <c r="C52" s="42" t="s">
        <v>66</v>
      </c>
      <c r="D52" s="37"/>
      <c r="E52" s="37" t="s">
        <v>23</v>
      </c>
      <c r="F52" s="37">
        <v>12</v>
      </c>
      <c r="G52" s="37"/>
      <c r="H52" s="143" t="s">
        <v>327</v>
      </c>
      <c r="I52" s="37" t="s">
        <v>127</v>
      </c>
      <c r="J52" s="37">
        <v>5</v>
      </c>
      <c r="K52" t="s">
        <v>220</v>
      </c>
      <c r="L52" s="20" t="str">
        <f>IFERROR(IF(H52="","",IF(H52="GENNAIO","",IF(H52="FEBBRAIO","",IF(H52="MARZO","",IF(H52="APRILE","",IF(H52="MAGGIO","",IF(H52="GIUGNO","",IF(H52="LUGLIO","",IF(H52="AGOSTO","",IF(H52="SETTEMBRE","",IF(H52="OTTOBRE","",IF(H52="NOVEMBRE","",IF(H52="DICEMBRE","",IF(OR('Calendario Attività Giovanile'!$E52="",'Calendario Attività Giovanile'!$F52="",'Calendario Attività Giovanile'!$I52="",'Calendario Attività Giovanile'!$J52=""),"ERRORE! MANCA…","")))))))))))))),"")</f>
        <v/>
      </c>
      <c r="M52" s="21" t="str">
        <f t="shared" si="0"/>
        <v/>
      </c>
      <c r="N52" s="21" t="str">
        <f t="shared" si="1"/>
        <v/>
      </c>
      <c r="O52" s="21" t="str">
        <f t="shared" si="2"/>
        <v/>
      </c>
      <c r="P52" s="21" t="str">
        <f t="shared" si="3"/>
        <v/>
      </c>
      <c r="Q52" s="10" t="str">
        <f t="shared" si="4"/>
        <v/>
      </c>
      <c r="R52" s="10"/>
      <c r="S52" s="10"/>
      <c r="T52" s="10"/>
      <c r="U52" s="10"/>
      <c r="V52" s="2"/>
      <c r="W52" s="2"/>
      <c r="X52" s="2"/>
      <c r="Y52" s="2"/>
      <c r="Z52" s="2"/>
      <c r="AA52" s="2"/>
      <c r="AB52" s="114" t="s">
        <v>129</v>
      </c>
      <c r="AC52" s="26">
        <f>COUNTIFS(Calendario_Attività_Giovanile[Tipologia],$AC$7,Calendario_Attività_Giovanile[Circolo],$AB52)</f>
        <v>0</v>
      </c>
      <c r="AD52" s="26">
        <f>COUNTIFS(Calendario_Attività_Giovanile[Tipologia],$AD$7,Calendario_Attività_Giovanile[Circolo],AB52)</f>
        <v>0</v>
      </c>
      <c r="AE52" s="26">
        <f>COUNTIFS(Calendario_Attività_Giovanile[Tipologia],$AE$7,Calendario_Attività_Giovanile[Circolo],AB52)</f>
        <v>1</v>
      </c>
      <c r="AF52" s="26"/>
      <c r="AG52" s="26"/>
      <c r="AH52" s="26"/>
    </row>
    <row r="53" spans="1:34" s="7" customFormat="1" ht="21" x14ac:dyDescent="0.25">
      <c r="A53" s="9"/>
      <c r="B53" s="166" t="s">
        <v>342</v>
      </c>
      <c r="C53" s="42" t="s">
        <v>66</v>
      </c>
      <c r="D53" s="37"/>
      <c r="E53" s="37" t="s">
        <v>22</v>
      </c>
      <c r="F53" s="37">
        <v>12</v>
      </c>
      <c r="G53" s="37"/>
      <c r="H53" s="143" t="s">
        <v>329</v>
      </c>
      <c r="I53" s="37" t="s">
        <v>170</v>
      </c>
      <c r="J53" s="37">
        <v>7</v>
      </c>
      <c r="K53" t="s">
        <v>220</v>
      </c>
      <c r="L53" s="20" t="str">
        <f>IFERROR(IF(H53="","",IF(H53="GENNAIO","",IF(H53="FEBBRAIO","",IF(H53="MARZO","",IF(H53="APRILE","",IF(H53="MAGGIO","",IF(H53="GIUGNO","",IF(H53="LUGLIO","",IF(H53="AGOSTO","",IF(H53="SETTEMBRE","",IF(H53="OTTOBRE","",IF(H53="NOVEMBRE","",IF(H53="DICEMBRE","",IF(OR('Calendario Attività Giovanile'!$E53="",'Calendario Attività Giovanile'!$F53="",'Calendario Attività Giovanile'!$I53="",'Calendario Attività Giovanile'!$J53=""),"ERRORE! MANCA…","")))))))))))))),"")</f>
        <v/>
      </c>
      <c r="M53" s="21" t="str">
        <f t="shared" si="0"/>
        <v/>
      </c>
      <c r="N53" s="21" t="str">
        <f t="shared" si="1"/>
        <v/>
      </c>
      <c r="O53" s="21" t="str">
        <f t="shared" si="2"/>
        <v/>
      </c>
      <c r="P53" s="21" t="str">
        <f t="shared" si="3"/>
        <v/>
      </c>
      <c r="Q53" s="10" t="str">
        <f t="shared" si="4"/>
        <v/>
      </c>
      <c r="R53" s="10"/>
      <c r="S53" s="10"/>
      <c r="T53" s="10"/>
      <c r="U53" s="10"/>
      <c r="V53" s="2"/>
      <c r="W53" s="2"/>
      <c r="X53" s="2"/>
      <c r="Y53" s="2"/>
      <c r="Z53" s="2"/>
      <c r="AA53" s="2"/>
      <c r="AB53" s="114" t="s">
        <v>108</v>
      </c>
      <c r="AC53" s="26">
        <f>COUNTIFS(Calendario_Attività_Giovanile[Tipologia],$AC$7,Calendario_Attività_Giovanile[Circolo],$AB53)</f>
        <v>0</v>
      </c>
      <c r="AD53" s="26">
        <f>COUNTIFS(Calendario_Attività_Giovanile[Tipologia],$AD$7,Calendario_Attività_Giovanile[Circolo],AB53)</f>
        <v>0</v>
      </c>
      <c r="AE53" s="26">
        <f>COUNTIFS(Calendario_Attività_Giovanile[Tipologia],$AE$7,Calendario_Attività_Giovanile[Circolo],AB53)</f>
        <v>1</v>
      </c>
      <c r="AF53" s="26"/>
      <c r="AG53" s="26"/>
      <c r="AH53" s="26"/>
    </row>
    <row r="54" spans="1:34" s="7" customFormat="1" ht="21" x14ac:dyDescent="0.25">
      <c r="A54" s="9"/>
      <c r="B54" s="166" t="s">
        <v>233</v>
      </c>
      <c r="C54" s="42" t="s">
        <v>66</v>
      </c>
      <c r="D54" s="37"/>
      <c r="E54" s="37" t="s">
        <v>20</v>
      </c>
      <c r="F54" s="37">
        <v>15</v>
      </c>
      <c r="G54" s="37">
        <v>19</v>
      </c>
      <c r="H54" s="143" t="s">
        <v>225</v>
      </c>
      <c r="I54" s="37" t="s">
        <v>94</v>
      </c>
      <c r="J54" s="37">
        <v>2</v>
      </c>
      <c r="K54" t="s">
        <v>234</v>
      </c>
      <c r="L54" s="20" t="str">
        <f>IFERROR(IF(H54="","",IF(H54="GENNAIO","",IF(H54="FEBBRAIO","",IF(H54="MARZO","",IF(H54="APRILE","",IF(H54="MAGGIO","",IF(H54="GIUGNO","",IF(H54="LUGLIO","",IF(H54="AGOSTO","",IF(H54="SETTEMBRE","",IF(H54="OTTOBRE","",IF(H54="NOVEMBRE","",IF(H54="DICEMBRE","",IF(OR('Calendario Attività Giovanile'!$E54="",'Calendario Attività Giovanile'!$F54="",'Calendario Attività Giovanile'!$I54="",'Calendario Attività Giovanile'!$J54=""),"ERRORE! MANCA…","")))))))))))))),"")</f>
        <v/>
      </c>
      <c r="M54" s="21" t="str">
        <f t="shared" si="0"/>
        <v/>
      </c>
      <c r="N54" s="21" t="str">
        <f t="shared" si="1"/>
        <v/>
      </c>
      <c r="O54" s="21" t="str">
        <f t="shared" si="2"/>
        <v/>
      </c>
      <c r="P54" s="21" t="str">
        <f t="shared" si="3"/>
        <v/>
      </c>
      <c r="Q54" s="10" t="str">
        <f t="shared" si="4"/>
        <v/>
      </c>
      <c r="R54" s="10"/>
      <c r="S54" s="10"/>
      <c r="T54" s="10"/>
      <c r="U54" s="10"/>
      <c r="V54" s="2"/>
      <c r="W54" s="2"/>
      <c r="X54" s="2"/>
      <c r="Y54" s="2"/>
      <c r="Z54" s="2"/>
      <c r="AA54" s="2"/>
      <c r="AB54" s="116" t="s">
        <v>44</v>
      </c>
      <c r="AC54" s="26">
        <f>COUNTIFS(Calendario_Attività_Giovanile[Tipologia],$AC$7,Calendario_Attività_Giovanile[Circolo],$AB54)</f>
        <v>0</v>
      </c>
      <c r="AD54" s="26">
        <f>COUNTIFS(Calendario_Attività_Giovanile[Tipologia],$AD$7,Calendario_Attività_Giovanile[Circolo],AB54)</f>
        <v>1</v>
      </c>
      <c r="AE54" s="26">
        <f>COUNTIFS(Calendario_Attività_Giovanile[Tipologia],$AE$7,Calendario_Attività_Giovanile[Circolo],AB54)</f>
        <v>1</v>
      </c>
      <c r="AF54" s="26"/>
      <c r="AG54" s="26"/>
      <c r="AH54" s="26"/>
    </row>
    <row r="55" spans="1:34" s="9" customFormat="1" ht="21" x14ac:dyDescent="0.25">
      <c r="B55" s="166" t="s">
        <v>233</v>
      </c>
      <c r="C55" s="42" t="s">
        <v>66</v>
      </c>
      <c r="D55" s="37"/>
      <c r="E55" s="37" t="s">
        <v>20</v>
      </c>
      <c r="F55" s="37">
        <v>15</v>
      </c>
      <c r="G55" s="37">
        <v>19</v>
      </c>
      <c r="H55" s="143" t="s">
        <v>226</v>
      </c>
      <c r="I55" s="37" t="s">
        <v>101</v>
      </c>
      <c r="J55" s="37">
        <v>3</v>
      </c>
      <c r="K55" t="s">
        <v>234</v>
      </c>
      <c r="L55" s="20" t="str">
        <f>IFERROR(IF(H55="","",IF(H55="GENNAIO","",IF(H55="FEBBRAIO","",IF(H55="MARZO","",IF(H55="APRILE","",IF(H55="MAGGIO","",IF(H55="GIUGNO","",IF(H55="LUGLIO","",IF(H55="AGOSTO","",IF(H55="SETTEMBRE","",IF(H55="OTTOBRE","",IF(H55="NOVEMBRE","",IF(H55="DICEMBRE","",IF(OR('Calendario Attività Giovanile'!$E55="",'Calendario Attività Giovanile'!$F55="",'Calendario Attività Giovanile'!$I55="",'Calendario Attività Giovanile'!$J55=""),"ERRORE! MANCA…","")))))))))))))),"")</f>
        <v/>
      </c>
      <c r="M55" s="21" t="str">
        <f t="shared" si="0"/>
        <v/>
      </c>
      <c r="N55" s="21" t="str">
        <f t="shared" si="1"/>
        <v/>
      </c>
      <c r="O55" s="21" t="str">
        <f t="shared" si="2"/>
        <v/>
      </c>
      <c r="P55" s="21" t="str">
        <f t="shared" si="3"/>
        <v/>
      </c>
      <c r="Q55" s="10" t="str">
        <f t="shared" si="4"/>
        <v/>
      </c>
      <c r="R55" s="10"/>
      <c r="S55" s="10"/>
      <c r="T55" s="10"/>
      <c r="U55" s="10"/>
      <c r="V55" s="2"/>
      <c r="W55" s="10"/>
      <c r="X55" s="10"/>
      <c r="Y55" s="10"/>
      <c r="Z55" s="10"/>
      <c r="AA55" s="10"/>
      <c r="AB55" s="116" t="s">
        <v>83</v>
      </c>
      <c r="AC55" s="26">
        <f>COUNTIFS(Calendario_Attività_Giovanile[Tipologia],$AC$7,Calendario_Attività_Giovanile[Circolo],$AB55)</f>
        <v>0</v>
      </c>
      <c r="AD55" s="26">
        <f>COUNTIFS(Calendario_Attività_Giovanile[Tipologia],$AD$7,Calendario_Attività_Giovanile[Circolo],AB55)</f>
        <v>0</v>
      </c>
      <c r="AE55" s="26">
        <f>COUNTIFS(Calendario_Attività_Giovanile[Tipologia],$AE$7,Calendario_Attività_Giovanile[Circolo],AB55)</f>
        <v>0</v>
      </c>
      <c r="AF55" s="26"/>
      <c r="AG55" s="26"/>
      <c r="AH55" s="26"/>
    </row>
    <row r="56" spans="1:34" s="7" customFormat="1" ht="21" x14ac:dyDescent="0.25">
      <c r="A56" s="9"/>
      <c r="B56" s="166" t="s">
        <v>316</v>
      </c>
      <c r="C56" s="42" t="s">
        <v>66</v>
      </c>
      <c r="D56" s="37"/>
      <c r="E56" s="37" t="s">
        <v>51</v>
      </c>
      <c r="F56" s="37">
        <v>17</v>
      </c>
      <c r="G56" s="37">
        <v>19</v>
      </c>
      <c r="H56" s="143" t="s">
        <v>479</v>
      </c>
      <c r="I56" s="37" t="s">
        <v>135</v>
      </c>
      <c r="J56" s="37">
        <v>5</v>
      </c>
      <c r="K56" t="s">
        <v>237</v>
      </c>
      <c r="L56" s="20" t="str">
        <f>IFERROR(IF(H56="","",IF(H56="GENNAIO","",IF(H56="FEBBRAIO","",IF(H56="MARZO","",IF(H56="APRILE","",IF(H56="MAGGIO","",IF(H56="GIUGNO","",IF(H56="LUGLIO","",IF(H56="AGOSTO","",IF(H56="SETTEMBRE","",IF(H56="OTTOBRE","",IF(H56="NOVEMBRE","",IF(H56="DICEMBRE","",IF(OR('Calendario Attività Giovanile'!$E56="",'Calendario Attività Giovanile'!$F56="",'Calendario Attività Giovanile'!$I56="",'Calendario Attività Giovanile'!$J56=""),"ERRORE! MANCA…","")))))))))))))),"")</f>
        <v/>
      </c>
      <c r="M56" s="21" t="str">
        <f t="shared" si="0"/>
        <v/>
      </c>
      <c r="N56" s="21" t="str">
        <f t="shared" si="1"/>
        <v/>
      </c>
      <c r="O56" s="21" t="str">
        <f t="shared" si="2"/>
        <v/>
      </c>
      <c r="P56" s="21" t="str">
        <f t="shared" si="3"/>
        <v/>
      </c>
      <c r="Q56" s="10" t="str">
        <f t="shared" si="4"/>
        <v/>
      </c>
      <c r="R56" s="10"/>
      <c r="S56" s="10"/>
      <c r="T56" s="10"/>
      <c r="U56" s="10"/>
      <c r="V56" s="2"/>
      <c r="W56" s="2"/>
      <c r="X56" s="2"/>
      <c r="Y56" s="2"/>
      <c r="Z56" s="2"/>
      <c r="AA56" s="2"/>
      <c r="AB56" s="114" t="s">
        <v>122</v>
      </c>
      <c r="AC56" s="26">
        <f>COUNTIFS(Calendario_Attività_Giovanile[Tipologia],$AC$7,Calendario_Attività_Giovanile[Circolo],$AB56)</f>
        <v>0</v>
      </c>
      <c r="AD56" s="26">
        <f>COUNTIFS(Calendario_Attività_Giovanile[Tipologia],$AD$7,Calendario_Attività_Giovanile[Circolo],AB56)</f>
        <v>0</v>
      </c>
      <c r="AE56" s="26">
        <f>COUNTIFS(Calendario_Attività_Giovanile[Tipologia],$AE$7,Calendario_Attività_Giovanile[Circolo],AB56)</f>
        <v>0</v>
      </c>
      <c r="AF56" s="26"/>
      <c r="AG56" s="26"/>
      <c r="AH56" s="26"/>
    </row>
    <row r="57" spans="1:34" s="7" customFormat="1" ht="21" x14ac:dyDescent="0.25">
      <c r="A57" s="9"/>
      <c r="B57" s="166" t="s">
        <v>339</v>
      </c>
      <c r="C57" s="42" t="s">
        <v>66</v>
      </c>
      <c r="D57" s="37"/>
      <c r="E57" s="37" t="s">
        <v>18</v>
      </c>
      <c r="F57" s="37">
        <v>18</v>
      </c>
      <c r="G57" s="37">
        <v>19</v>
      </c>
      <c r="H57" s="143" t="s">
        <v>324</v>
      </c>
      <c r="I57" s="37" t="s">
        <v>153</v>
      </c>
      <c r="J57" s="37">
        <v>1</v>
      </c>
      <c r="K57" t="s">
        <v>259</v>
      </c>
      <c r="L57" s="20" t="str">
        <f>IFERROR(IF(H57="","",IF(H57="GENNAIO","",IF(H57="FEBBRAIO","",IF(H57="MARZO","",IF(H57="APRILE","",IF(H57="MAGGIO","",IF(H57="GIUGNO","",IF(H57="LUGLIO","",IF(H57="AGOSTO","",IF(H57="SETTEMBRE","",IF(H57="OTTOBRE","",IF(H57="NOVEMBRE","",IF(H57="DICEMBRE","",IF(OR('Calendario Attività Giovanile'!$E57="",'Calendario Attività Giovanile'!$F57="",'Calendario Attività Giovanile'!$I57="",'Calendario Attività Giovanile'!$J57=""),"ERRORE! MANCA…","")))))))))))))),"")</f>
        <v/>
      </c>
      <c r="M57" s="21" t="str">
        <f t="shared" si="0"/>
        <v/>
      </c>
      <c r="N57" s="21" t="str">
        <f t="shared" si="1"/>
        <v/>
      </c>
      <c r="O57" s="21" t="str">
        <f t="shared" si="2"/>
        <v/>
      </c>
      <c r="P57" s="21" t="str">
        <f t="shared" si="3"/>
        <v/>
      </c>
      <c r="Q57" s="10" t="str">
        <f t="shared" si="4"/>
        <v/>
      </c>
      <c r="R57" s="10"/>
      <c r="S57" s="10"/>
      <c r="T57" s="10"/>
      <c r="U57" s="10"/>
      <c r="V57" s="2"/>
      <c r="W57" s="2"/>
      <c r="X57" s="2"/>
      <c r="Y57" s="2"/>
      <c r="Z57" s="2"/>
      <c r="AA57" s="2"/>
      <c r="AB57" s="114" t="s">
        <v>163</v>
      </c>
      <c r="AC57" s="26">
        <f>COUNTIFS(Calendario_Attività_Giovanile[Tipologia],$AC$7,Calendario_Attività_Giovanile[Circolo],$AB57)</f>
        <v>0</v>
      </c>
      <c r="AD57" s="26">
        <f>COUNTIFS(Calendario_Attività_Giovanile[Tipologia],$AD$7,Calendario_Attività_Giovanile[Circolo],AB57)</f>
        <v>1</v>
      </c>
      <c r="AE57" s="26">
        <f>COUNTIFS(Calendario_Attività_Giovanile[Tipologia],$AE$7,Calendario_Attività_Giovanile[Circolo],AB57)</f>
        <v>1</v>
      </c>
      <c r="AF57" s="26"/>
      <c r="AG57" s="26"/>
      <c r="AH57" s="26"/>
    </row>
    <row r="58" spans="1:34" s="7" customFormat="1" ht="21" x14ac:dyDescent="0.25">
      <c r="A58" s="9"/>
      <c r="B58" s="166" t="s">
        <v>339</v>
      </c>
      <c r="C58" s="42" t="s">
        <v>66</v>
      </c>
      <c r="D58" s="37"/>
      <c r="E58" s="37" t="s">
        <v>18</v>
      </c>
      <c r="F58" s="37">
        <v>18</v>
      </c>
      <c r="G58" s="37">
        <v>19</v>
      </c>
      <c r="H58" s="143" t="s">
        <v>483</v>
      </c>
      <c r="I58" s="37" t="s">
        <v>121</v>
      </c>
      <c r="J58" s="37">
        <v>2</v>
      </c>
      <c r="K58" t="s">
        <v>259</v>
      </c>
      <c r="L58" s="20" t="str">
        <f>IFERROR(IF(H58="","",IF(H58="GENNAIO","",IF(H58="FEBBRAIO","",IF(H58="MARZO","",IF(H58="APRILE","",IF(H58="MAGGIO","",IF(H58="GIUGNO","",IF(H58="LUGLIO","",IF(H58="AGOSTO","",IF(H58="SETTEMBRE","",IF(H58="OTTOBRE","",IF(H58="NOVEMBRE","",IF(H58="DICEMBRE","",IF(OR('Calendario Attività Giovanile'!$E58="",'Calendario Attività Giovanile'!$F58="",'Calendario Attività Giovanile'!$I58="",'Calendario Attività Giovanile'!$J58=""),"ERRORE! MANCA…","")))))))))))))),"")</f>
        <v/>
      </c>
      <c r="M58" s="21" t="str">
        <f t="shared" si="0"/>
        <v/>
      </c>
      <c r="N58" s="21" t="str">
        <f t="shared" si="1"/>
        <v/>
      </c>
      <c r="O58" s="21" t="str">
        <f t="shared" si="2"/>
        <v/>
      </c>
      <c r="P58" s="21" t="str">
        <f t="shared" si="3"/>
        <v/>
      </c>
      <c r="Q58" s="10" t="str">
        <f t="shared" si="4"/>
        <v/>
      </c>
      <c r="R58" s="10"/>
      <c r="S58" s="10"/>
      <c r="T58" s="10"/>
      <c r="U58" s="10"/>
      <c r="V58" s="2"/>
      <c r="W58" s="2"/>
      <c r="X58" s="2"/>
      <c r="Y58" s="2"/>
      <c r="Z58" s="2"/>
      <c r="AA58" s="2"/>
      <c r="AB58" s="114" t="s">
        <v>148</v>
      </c>
      <c r="AC58" s="26">
        <f>COUNTIFS(Calendario_Attività_Giovanile[Tipologia],$AC$7,Calendario_Attività_Giovanile[Circolo],$AB58)</f>
        <v>0</v>
      </c>
      <c r="AD58" s="26">
        <f>COUNTIFS(Calendario_Attività_Giovanile[Tipologia],$AD$7,Calendario_Attività_Giovanile[Circolo],AB58)</f>
        <v>0</v>
      </c>
      <c r="AE58" s="26">
        <f>COUNTIFS(Calendario_Attività_Giovanile[Tipologia],$AE$7,Calendario_Attività_Giovanile[Circolo],AB58)</f>
        <v>1</v>
      </c>
      <c r="AF58" s="26"/>
      <c r="AG58" s="26"/>
      <c r="AH58" s="26"/>
    </row>
    <row r="59" spans="1:34" s="7" customFormat="1" ht="21" x14ac:dyDescent="0.25">
      <c r="A59" s="9"/>
      <c r="B59" s="166" t="s">
        <v>357</v>
      </c>
      <c r="C59" s="42" t="s">
        <v>66</v>
      </c>
      <c r="D59" s="37"/>
      <c r="E59" s="37" t="s">
        <v>23</v>
      </c>
      <c r="F59" s="37">
        <v>18</v>
      </c>
      <c r="G59" s="37"/>
      <c r="H59" s="143" t="s">
        <v>327</v>
      </c>
      <c r="I59" s="37" t="s">
        <v>150</v>
      </c>
      <c r="J59" s="37">
        <v>6</v>
      </c>
      <c r="K59" t="s">
        <v>216</v>
      </c>
      <c r="L59" s="20" t="str">
        <f>IFERROR(IF(H59="","",IF(H59="GENNAIO","",IF(H59="FEBBRAIO","",IF(H59="MARZO","",IF(H59="APRILE","",IF(H59="MAGGIO","",IF(H59="GIUGNO","",IF(H59="LUGLIO","",IF(H59="AGOSTO","",IF(H59="SETTEMBRE","",IF(H59="OTTOBRE","",IF(H59="NOVEMBRE","",IF(H59="DICEMBRE","",IF(OR('Calendario Attività Giovanile'!$E59="",'Calendario Attività Giovanile'!$F59="",'Calendario Attività Giovanile'!$I59="",'Calendario Attività Giovanile'!$J59=""),"ERRORE! MANCA…","")))))))))))))),"")</f>
        <v/>
      </c>
      <c r="M59" s="21" t="str">
        <f t="shared" si="0"/>
        <v/>
      </c>
      <c r="N59" s="21" t="str">
        <f t="shared" si="1"/>
        <v/>
      </c>
      <c r="O59" s="21" t="str">
        <f t="shared" si="2"/>
        <v/>
      </c>
      <c r="P59" s="21" t="str">
        <f t="shared" si="3"/>
        <v/>
      </c>
      <c r="Q59" s="10" t="str">
        <f t="shared" si="4"/>
        <v/>
      </c>
      <c r="R59" s="10"/>
      <c r="S59" s="10"/>
      <c r="T59" s="10"/>
      <c r="U59" s="10"/>
      <c r="V59" s="2"/>
      <c r="W59" s="2"/>
      <c r="X59" s="2"/>
      <c r="Y59" s="2"/>
      <c r="Z59" s="2"/>
      <c r="AA59" s="2"/>
      <c r="AB59" s="116" t="s">
        <v>50</v>
      </c>
      <c r="AC59" s="26">
        <f>COUNTIFS(Calendario_Attività_Giovanile[Tipologia],$AC$7,Calendario_Attività_Giovanile[Circolo],$AB59)</f>
        <v>0</v>
      </c>
      <c r="AD59" s="26">
        <f>COUNTIFS(Calendario_Attività_Giovanile[Tipologia],$AD$7,Calendario_Attività_Giovanile[Circolo],AB59)</f>
        <v>1</v>
      </c>
      <c r="AE59" s="26">
        <f>COUNTIFS(Calendario_Attività_Giovanile[Tipologia],$AE$7,Calendario_Attività_Giovanile[Circolo],AB59)</f>
        <v>1</v>
      </c>
      <c r="AF59" s="26"/>
      <c r="AG59" s="26"/>
      <c r="AH59" s="26"/>
    </row>
    <row r="60" spans="1:34" s="9" customFormat="1" ht="21" x14ac:dyDescent="0.25">
      <c r="B60" s="166" t="s">
        <v>357</v>
      </c>
      <c r="C60" s="42" t="s">
        <v>66</v>
      </c>
      <c r="D60" s="37" t="s">
        <v>580</v>
      </c>
      <c r="E60" s="37" t="s">
        <v>23</v>
      </c>
      <c r="F60" s="37">
        <v>18</v>
      </c>
      <c r="G60" s="37"/>
      <c r="H60" s="143" t="s">
        <v>438</v>
      </c>
      <c r="I60" s="37" t="s">
        <v>448</v>
      </c>
      <c r="J60" s="37">
        <v>7</v>
      </c>
      <c r="K60" t="s">
        <v>216</v>
      </c>
      <c r="L60" s="20" t="str">
        <f>IFERROR(IF(H60="","",IF(H60="GENNAIO","",IF(H60="FEBBRAIO","",IF(H60="MARZO","",IF(H60="APRILE","",IF(H60="MAGGIO","",IF(H60="GIUGNO","",IF(H60="LUGLIO","",IF(H60="AGOSTO","",IF(H60="SETTEMBRE","",IF(H60="OTTOBRE","",IF(H60="NOVEMBRE","",IF(H60="DICEMBRE","",IF(OR('Calendario Attività Giovanile'!$E60="",'Calendario Attività Giovanile'!$F60="",'Calendario Attività Giovanile'!$I60="",'Calendario Attività Giovanile'!$J60=""),"ERRORE! MANCA…","")))))))))))))),"")</f>
        <v/>
      </c>
      <c r="M60" s="21" t="str">
        <f t="shared" si="0"/>
        <v/>
      </c>
      <c r="N60" s="21" t="str">
        <f t="shared" si="1"/>
        <v/>
      </c>
      <c r="O60" s="21" t="str">
        <f t="shared" si="2"/>
        <v/>
      </c>
      <c r="P60" s="21" t="str">
        <f t="shared" si="3"/>
        <v/>
      </c>
      <c r="Q60" s="10" t="str">
        <f t="shared" si="4"/>
        <v/>
      </c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14" t="s">
        <v>106</v>
      </c>
      <c r="AC60" s="26">
        <f>COUNTIFS(Calendario_Attività_Giovanile[Tipologia],$AC$7,Calendario_Attività_Giovanile[Circolo],$AB60)</f>
        <v>0</v>
      </c>
      <c r="AD60" s="26">
        <f>COUNTIFS(Calendario_Attività_Giovanile[Tipologia],$AD$7,Calendario_Attività_Giovanile[Circolo],AB60)</f>
        <v>0</v>
      </c>
      <c r="AE60" s="26">
        <f>COUNTIFS(Calendario_Attività_Giovanile[Tipologia],$AE$7,Calendario_Attività_Giovanile[Circolo],AB60)</f>
        <v>0</v>
      </c>
      <c r="AF60" s="26"/>
      <c r="AG60" s="26"/>
      <c r="AH60" s="26"/>
    </row>
    <row r="61" spans="1:34" s="7" customFormat="1" ht="21" x14ac:dyDescent="0.25">
      <c r="A61" s="9"/>
      <c r="B61" s="166" t="s">
        <v>357</v>
      </c>
      <c r="C61" s="42" t="s">
        <v>66</v>
      </c>
      <c r="D61" s="37"/>
      <c r="E61" s="37" t="s">
        <v>24</v>
      </c>
      <c r="F61" s="37">
        <v>18</v>
      </c>
      <c r="G61" s="37"/>
      <c r="H61" s="143" t="s">
        <v>437</v>
      </c>
      <c r="I61" s="37" t="s">
        <v>125</v>
      </c>
      <c r="J61" s="37">
        <v>7</v>
      </c>
      <c r="K61" t="s">
        <v>216</v>
      </c>
      <c r="L61" s="20" t="str">
        <f>IFERROR(IF(H61="","",IF(H61="GENNAIO","",IF(H61="FEBBRAIO","",IF(H61="MARZO","",IF(H61="APRILE","",IF(H61="MAGGIO","",IF(H61="GIUGNO","",IF(H61="LUGLIO","",IF(H61="AGOSTO","",IF(H61="SETTEMBRE","",IF(H61="OTTOBRE","",IF(H61="NOVEMBRE","",IF(H61="DICEMBRE","",IF(OR('Calendario Attività Giovanile'!$E61="",'Calendario Attività Giovanile'!$F61="",'Calendario Attività Giovanile'!$I61="",'Calendario Attività Giovanile'!$J61=""),"ERRORE! MANCA…","")))))))))))))),"")</f>
        <v/>
      </c>
      <c r="M61" s="21" t="str">
        <f t="shared" si="0"/>
        <v/>
      </c>
      <c r="N61" s="21" t="str">
        <f t="shared" si="1"/>
        <v/>
      </c>
      <c r="O61" s="21" t="str">
        <f t="shared" si="2"/>
        <v/>
      </c>
      <c r="P61" s="21" t="str">
        <f t="shared" si="3"/>
        <v/>
      </c>
      <c r="Q61" s="10" t="str">
        <f t="shared" si="4"/>
        <v/>
      </c>
      <c r="R61" s="10"/>
      <c r="S61" s="10"/>
      <c r="T61" s="10"/>
      <c r="U61" s="10"/>
      <c r="V61" s="2"/>
      <c r="W61" s="2"/>
      <c r="X61" s="2"/>
      <c r="Y61" s="2"/>
      <c r="Z61" s="2"/>
      <c r="AA61" s="2"/>
      <c r="AB61" s="116" t="s">
        <v>43</v>
      </c>
      <c r="AC61" s="26">
        <f>COUNTIFS(Calendario_Attività_Giovanile[Tipologia],$AC$7,Calendario_Attività_Giovanile[Circolo],$AB61)</f>
        <v>0</v>
      </c>
      <c r="AD61" s="26">
        <f>COUNTIFS(Calendario_Attività_Giovanile[Tipologia],$AD$7,Calendario_Attività_Giovanile[Circolo],AB61)</f>
        <v>1</v>
      </c>
      <c r="AE61" s="26">
        <f>COUNTIFS(Calendario_Attività_Giovanile[Tipologia],$AE$7,Calendario_Attività_Giovanile[Circolo],AB61)</f>
        <v>1</v>
      </c>
      <c r="AF61" s="26"/>
      <c r="AG61" s="26"/>
      <c r="AH61" s="26"/>
    </row>
    <row r="62" spans="1:34" s="7" customFormat="1" ht="21" x14ac:dyDescent="0.25">
      <c r="A62" s="9"/>
      <c r="B62" s="166" t="s">
        <v>384</v>
      </c>
      <c r="C62" s="42" t="s">
        <v>66</v>
      </c>
      <c r="D62" s="37"/>
      <c r="E62" s="37" t="s">
        <v>24</v>
      </c>
      <c r="F62" s="37">
        <v>19</v>
      </c>
      <c r="G62" s="37"/>
      <c r="H62" s="143" t="s">
        <v>328</v>
      </c>
      <c r="I62" s="37" t="s">
        <v>530</v>
      </c>
      <c r="J62" s="37">
        <v>4</v>
      </c>
      <c r="K62" t="s">
        <v>220</v>
      </c>
      <c r="L62" s="20" t="str">
        <f>IFERROR(IF(H62="","",IF(H62="GENNAIO","",IF(H62="FEBBRAIO","",IF(H62="MARZO","",IF(H62="APRILE","",IF(H62="MAGGIO","",IF(H62="GIUGNO","",IF(H62="LUGLIO","",IF(H62="AGOSTO","",IF(H62="SETTEMBRE","",IF(H62="OTTOBRE","",IF(H62="NOVEMBRE","",IF(H62="DICEMBRE","",IF(OR('Calendario Attività Giovanile'!$E62="",'Calendario Attività Giovanile'!$F62="",'Calendario Attività Giovanile'!$I62="",'Calendario Attività Giovanile'!$J62=""),"ERRORE! MANCA…","")))))))))))))),"")</f>
        <v/>
      </c>
      <c r="M62" s="21" t="str">
        <f t="shared" si="0"/>
        <v/>
      </c>
      <c r="N62" s="21" t="str">
        <f t="shared" si="1"/>
        <v/>
      </c>
      <c r="O62" s="21" t="str">
        <f t="shared" si="2"/>
        <v/>
      </c>
      <c r="P62" s="21" t="str">
        <f t="shared" si="3"/>
        <v/>
      </c>
      <c r="Q62" s="10" t="str">
        <f t="shared" si="4"/>
        <v/>
      </c>
      <c r="R62" s="10"/>
      <c r="S62" s="10"/>
      <c r="T62" s="10"/>
      <c r="U62" s="10"/>
      <c r="V62" s="2"/>
      <c r="W62" s="2"/>
      <c r="X62" s="2"/>
      <c r="Y62" s="2"/>
      <c r="Z62" s="2"/>
      <c r="AA62" s="2"/>
      <c r="AB62" s="114" t="s">
        <v>156</v>
      </c>
      <c r="AC62" s="26">
        <f>COUNTIFS(Calendario_Attività_Giovanile[Tipologia],$AC$7,Calendario_Attività_Giovanile[Circolo],$AB62)</f>
        <v>0</v>
      </c>
      <c r="AD62" s="26">
        <f>COUNTIFS(Calendario_Attività_Giovanile[Tipologia],$AD$7,Calendario_Attività_Giovanile[Circolo],AB62)</f>
        <v>1</v>
      </c>
      <c r="AE62" s="26">
        <f>COUNTIFS(Calendario_Attività_Giovanile[Tipologia],$AE$7,Calendario_Attività_Giovanile[Circolo],AB62)</f>
        <v>1</v>
      </c>
      <c r="AF62" s="26"/>
      <c r="AG62" s="26"/>
      <c r="AH62" s="26"/>
    </row>
    <row r="63" spans="1:34" s="7" customFormat="1" ht="21" x14ac:dyDescent="0.25">
      <c r="A63" s="9"/>
      <c r="B63" s="166" t="s">
        <v>384</v>
      </c>
      <c r="C63" s="42" t="s">
        <v>66</v>
      </c>
      <c r="D63" s="37"/>
      <c r="E63" s="37" t="s">
        <v>23</v>
      </c>
      <c r="F63" s="37">
        <v>19</v>
      </c>
      <c r="G63" s="37"/>
      <c r="H63" s="143" t="s">
        <v>436</v>
      </c>
      <c r="I63" s="37" t="s">
        <v>125</v>
      </c>
      <c r="J63" s="37">
        <v>7</v>
      </c>
      <c r="K63" t="s">
        <v>220</v>
      </c>
      <c r="L63" s="20" t="str">
        <f>IFERROR(IF(H63="","",IF(H63="GENNAIO","",IF(H63="FEBBRAIO","",IF(H63="MARZO","",IF(H63="APRILE","",IF(H63="MAGGIO","",IF(H63="GIUGNO","",IF(H63="LUGLIO","",IF(H63="AGOSTO","",IF(H63="SETTEMBRE","",IF(H63="OTTOBRE","",IF(H63="NOVEMBRE","",IF(H63="DICEMBRE","",IF(OR('Calendario Attività Giovanile'!$E63="",'Calendario Attività Giovanile'!$F63="",'Calendario Attività Giovanile'!$I63="",'Calendario Attività Giovanile'!$J63=""),"ERRORE! MANCA…","")))))))))))))),"")</f>
        <v/>
      </c>
      <c r="M63" s="21" t="str">
        <f t="shared" si="0"/>
        <v/>
      </c>
      <c r="N63" s="21" t="str">
        <f t="shared" si="1"/>
        <v/>
      </c>
      <c r="O63" s="21" t="str">
        <f t="shared" si="2"/>
        <v/>
      </c>
      <c r="P63" s="21" t="str">
        <f t="shared" si="3"/>
        <v/>
      </c>
      <c r="Q63" s="10" t="str">
        <f t="shared" si="4"/>
        <v/>
      </c>
      <c r="R63" s="10"/>
      <c r="S63" s="10"/>
      <c r="T63" s="10"/>
      <c r="U63" s="10"/>
      <c r="V63" s="2"/>
      <c r="W63" s="2"/>
      <c r="X63" s="2"/>
      <c r="Y63" s="2"/>
      <c r="Z63" s="2"/>
      <c r="AA63" s="2"/>
      <c r="AB63" s="114" t="s">
        <v>166</v>
      </c>
      <c r="AC63" s="26">
        <f>COUNTIFS(Calendario_Attività_Giovanile[Tipologia],$AC$7,Calendario_Attività_Giovanile[Circolo],$AB63)</f>
        <v>0</v>
      </c>
      <c r="AD63" s="26">
        <f>COUNTIFS(Calendario_Attività_Giovanile[Tipologia],$AD$7,Calendario_Attività_Giovanile[Circolo],AB63)</f>
        <v>1</v>
      </c>
      <c r="AE63" s="26">
        <f>COUNTIFS(Calendario_Attività_Giovanile[Tipologia],$AE$7,Calendario_Attività_Giovanile[Circolo],AB63)</f>
        <v>0</v>
      </c>
      <c r="AF63" s="26"/>
      <c r="AG63" s="26"/>
      <c r="AH63" s="26"/>
    </row>
    <row r="64" spans="1:34" s="7" customFormat="1" ht="21" x14ac:dyDescent="0.25">
      <c r="A64" s="9"/>
      <c r="B64" s="166" t="s">
        <v>384</v>
      </c>
      <c r="C64" s="42" t="s">
        <v>66</v>
      </c>
      <c r="D64" s="37"/>
      <c r="E64" s="37" t="s">
        <v>22</v>
      </c>
      <c r="F64" s="37">
        <v>19</v>
      </c>
      <c r="G64" s="37"/>
      <c r="H64" s="143" t="s">
        <v>329</v>
      </c>
      <c r="I64" s="37" t="s">
        <v>167</v>
      </c>
      <c r="J64" s="37">
        <v>7</v>
      </c>
      <c r="K64" t="s">
        <v>220</v>
      </c>
      <c r="L64" s="20" t="str">
        <f>IFERROR(IF(H64="","",IF(H64="GENNAIO","",IF(H64="FEBBRAIO","",IF(H64="MARZO","",IF(H64="APRILE","",IF(H64="MAGGIO","",IF(H64="GIUGNO","",IF(H64="LUGLIO","",IF(H64="AGOSTO","",IF(H64="SETTEMBRE","",IF(H64="OTTOBRE","",IF(H64="NOVEMBRE","",IF(H64="DICEMBRE","",IF(OR('Calendario Attività Giovanile'!$E64="",'Calendario Attività Giovanile'!$F64="",'Calendario Attività Giovanile'!$I64="",'Calendario Attività Giovanile'!$J64=""),"ERRORE! MANCA…","")))))))))))))),"")</f>
        <v/>
      </c>
      <c r="M64" s="21" t="str">
        <f t="shared" si="0"/>
        <v/>
      </c>
      <c r="N64" s="21" t="str">
        <f t="shared" si="1"/>
        <v/>
      </c>
      <c r="O64" s="21" t="str">
        <f t="shared" si="2"/>
        <v/>
      </c>
      <c r="P64" s="21" t="str">
        <f t="shared" si="3"/>
        <v/>
      </c>
      <c r="Q64" s="10" t="str">
        <f t="shared" si="4"/>
        <v/>
      </c>
      <c r="R64" s="10"/>
      <c r="S64" s="10"/>
      <c r="T64" s="10"/>
      <c r="U64" s="10"/>
      <c r="V64" s="2"/>
      <c r="W64" s="2"/>
      <c r="X64" s="2"/>
      <c r="Y64" s="2"/>
      <c r="Z64" s="2"/>
      <c r="AA64" s="2"/>
      <c r="AB64" s="114" t="s">
        <v>162</v>
      </c>
      <c r="AC64" s="26">
        <f>COUNTIFS(Calendario_Attività_Giovanile[Tipologia],$AC$7,Calendario_Attività_Giovanile[Circolo],$AB64)</f>
        <v>0</v>
      </c>
      <c r="AD64" s="26">
        <f>COUNTIFS(Calendario_Attività_Giovanile[Tipologia],$AD$7,Calendario_Attività_Giovanile[Circolo],AB64)</f>
        <v>1</v>
      </c>
      <c r="AE64" s="26">
        <f>COUNTIFS(Calendario_Attività_Giovanile[Tipologia],$AE$7,Calendario_Attività_Giovanile[Circolo],AB64)</f>
        <v>1</v>
      </c>
      <c r="AF64" s="26"/>
      <c r="AG64" s="26"/>
      <c r="AH64" s="26"/>
    </row>
    <row r="65" spans="1:35" s="7" customFormat="1" ht="21" x14ac:dyDescent="0.25">
      <c r="A65" s="9"/>
      <c r="B65" s="166" t="s">
        <v>343</v>
      </c>
      <c r="C65" s="42" t="s">
        <v>66</v>
      </c>
      <c r="D65" s="37"/>
      <c r="E65" s="37" t="s">
        <v>51</v>
      </c>
      <c r="F65" s="37">
        <v>24</v>
      </c>
      <c r="G65" s="37">
        <v>26</v>
      </c>
      <c r="H65" s="143" t="s">
        <v>555</v>
      </c>
      <c r="I65" s="37" t="s">
        <v>161</v>
      </c>
      <c r="J65" s="37">
        <v>1</v>
      </c>
      <c r="K65" t="s">
        <v>237</v>
      </c>
      <c r="L65" s="20" t="str">
        <f>IFERROR(IF(H65="","",IF(H65="GENNAIO","",IF(H65="FEBBRAIO","",IF(H65="MARZO","",IF(H65="APRILE","",IF(H65="MAGGIO","",IF(H65="GIUGNO","",IF(H65="LUGLIO","",IF(H65="AGOSTO","",IF(H65="SETTEMBRE","",IF(H65="OTTOBRE","",IF(H65="NOVEMBRE","",IF(H65="DICEMBRE","",IF(OR('Calendario Attività Giovanile'!$E65="",'Calendario Attività Giovanile'!$F65="",'Calendario Attività Giovanile'!$I65="",'Calendario Attività Giovanile'!$J65=""),"ERRORE! MANCA…","")))))))))))))),"")</f>
        <v/>
      </c>
      <c r="M65" s="21" t="str">
        <f t="shared" si="0"/>
        <v/>
      </c>
      <c r="N65" s="21" t="str">
        <f t="shared" si="1"/>
        <v/>
      </c>
      <c r="O65" s="21" t="str">
        <f t="shared" si="2"/>
        <v/>
      </c>
      <c r="P65" s="21" t="str">
        <f t="shared" si="3"/>
        <v/>
      </c>
      <c r="Q65" s="10" t="str">
        <f t="shared" si="4"/>
        <v/>
      </c>
      <c r="R65" s="10"/>
      <c r="S65" s="10"/>
      <c r="T65" s="10"/>
      <c r="U65" s="10"/>
      <c r="V65" s="2"/>
      <c r="W65" s="2"/>
      <c r="X65" s="2"/>
      <c r="Y65" s="2"/>
      <c r="Z65" s="2"/>
      <c r="AA65" s="2"/>
      <c r="AB65" s="114" t="s">
        <v>91</v>
      </c>
      <c r="AC65" s="26">
        <f>COUNTIFS(Calendario_Attività_Giovanile[Tipologia],$AC$7,Calendario_Attività_Giovanile[Circolo],$AB65)</f>
        <v>0</v>
      </c>
      <c r="AD65" s="26">
        <f>COUNTIFS(Calendario_Attività_Giovanile[Tipologia],$AD$7,Calendario_Attività_Giovanile[Circolo],AB65)</f>
        <v>0</v>
      </c>
      <c r="AE65" s="26">
        <f>COUNTIFS(Calendario_Attività_Giovanile[Tipologia],$AE$7,Calendario_Attività_Giovanile[Circolo],AB65)</f>
        <v>0</v>
      </c>
      <c r="AF65" s="26"/>
      <c r="AG65" s="26"/>
      <c r="AH65" s="26"/>
    </row>
    <row r="66" spans="1:35" s="9" customFormat="1" ht="21" x14ac:dyDescent="0.25">
      <c r="B66" s="166" t="s">
        <v>344</v>
      </c>
      <c r="C66" s="42" t="s">
        <v>66</v>
      </c>
      <c r="D66" s="37"/>
      <c r="E66" s="37" t="s">
        <v>23</v>
      </c>
      <c r="F66" s="37">
        <v>25</v>
      </c>
      <c r="G66" s="37"/>
      <c r="H66" s="143" t="s">
        <v>327</v>
      </c>
      <c r="I66" s="37" t="s">
        <v>156</v>
      </c>
      <c r="J66" s="37">
        <v>1</v>
      </c>
      <c r="K66" t="s">
        <v>216</v>
      </c>
      <c r="L66" s="20" t="str">
        <f>IFERROR(IF(H66="","",IF(H66="GENNAIO","",IF(H66="FEBBRAIO","",IF(H66="MARZO","",IF(H66="APRILE","",IF(H66="MAGGIO","",IF(H66="GIUGNO","",IF(H66="LUGLIO","",IF(H66="AGOSTO","",IF(H66="SETTEMBRE","",IF(H66="OTTOBRE","",IF(H66="NOVEMBRE","",IF(H66="DICEMBRE","",IF(OR('Calendario Attività Giovanile'!$E66="",'Calendario Attività Giovanile'!$F66="",'Calendario Attività Giovanile'!$I66="",'Calendario Attività Giovanile'!$J66=""),"ERRORE! MANCA…","")))))))))))))),"")</f>
        <v/>
      </c>
      <c r="M66" s="21" t="str">
        <f t="shared" si="0"/>
        <v/>
      </c>
      <c r="N66" s="21" t="str">
        <f t="shared" si="1"/>
        <v/>
      </c>
      <c r="O66" s="21" t="str">
        <f t="shared" si="2"/>
        <v/>
      </c>
      <c r="P66" s="21" t="str">
        <f t="shared" si="3"/>
        <v/>
      </c>
      <c r="Q66" s="10" t="str">
        <f t="shared" si="4"/>
        <v/>
      </c>
      <c r="R66" s="10"/>
      <c r="S66" s="10"/>
      <c r="T66" s="10"/>
      <c r="U66" s="10"/>
      <c r="V66" s="2"/>
      <c r="W66" s="10"/>
      <c r="X66" s="10"/>
      <c r="Y66" s="10"/>
      <c r="Z66" s="10"/>
      <c r="AA66" s="10"/>
      <c r="AB66" s="114" t="s">
        <v>97</v>
      </c>
      <c r="AC66" s="26">
        <f>COUNTIFS(Calendario_Attività_Giovanile[Tipologia],$AC$7,Calendario_Attività_Giovanile[Circolo],$AB66)</f>
        <v>0</v>
      </c>
      <c r="AD66" s="26">
        <f>COUNTIFS(Calendario_Attività_Giovanile[Tipologia],$AD$7,Calendario_Attività_Giovanile[Circolo],AB66)</f>
        <v>0</v>
      </c>
      <c r="AE66" s="26">
        <f>COUNTIFS(Calendario_Attività_Giovanile[Tipologia],$AE$7,Calendario_Attività_Giovanile[Circolo],AB66)</f>
        <v>0</v>
      </c>
      <c r="AF66" s="26"/>
      <c r="AG66" s="26"/>
      <c r="AH66" s="26"/>
    </row>
    <row r="67" spans="1:35" s="7" customFormat="1" ht="21" x14ac:dyDescent="0.25">
      <c r="A67" s="9"/>
      <c r="B67" s="166" t="s">
        <v>344</v>
      </c>
      <c r="C67" s="42" t="s">
        <v>66</v>
      </c>
      <c r="D67" s="37"/>
      <c r="E67" s="37" t="s">
        <v>24</v>
      </c>
      <c r="F67" s="37">
        <v>25</v>
      </c>
      <c r="G67" s="37"/>
      <c r="H67" s="143" t="s">
        <v>328</v>
      </c>
      <c r="I67" s="37" t="s">
        <v>49</v>
      </c>
      <c r="J67" s="37">
        <v>3</v>
      </c>
      <c r="K67" t="s">
        <v>216</v>
      </c>
      <c r="L67" s="20" t="str">
        <f>IFERROR(IF(H67="","",IF(H67="GENNAIO","",IF(H67="FEBBRAIO","",IF(H67="MARZO","",IF(H67="APRILE","",IF(H67="MAGGIO","",IF(H67="GIUGNO","",IF(H67="LUGLIO","",IF(H67="AGOSTO","",IF(H67="SETTEMBRE","",IF(H67="OTTOBRE","",IF(H67="NOVEMBRE","",IF(H67="DICEMBRE","",IF(OR('Calendario Attività Giovanile'!$E67="",'Calendario Attività Giovanile'!$F67="",'Calendario Attività Giovanile'!$I67="",'Calendario Attività Giovanile'!$J67=""),"ERRORE! MANCA…","")))))))))))))),"")</f>
        <v/>
      </c>
      <c r="M67" s="21" t="str">
        <f t="shared" si="0"/>
        <v/>
      </c>
      <c r="N67" s="21" t="str">
        <f t="shared" si="1"/>
        <v/>
      </c>
      <c r="O67" s="21" t="str">
        <f t="shared" si="2"/>
        <v/>
      </c>
      <c r="P67" s="21" t="str">
        <f t="shared" si="3"/>
        <v/>
      </c>
      <c r="Q67" s="10" t="str">
        <f t="shared" si="4"/>
        <v/>
      </c>
      <c r="R67" s="10"/>
      <c r="S67" s="10"/>
      <c r="T67" s="10"/>
      <c r="U67" s="10"/>
      <c r="V67" s="2"/>
      <c r="W67" s="2"/>
      <c r="X67" s="2"/>
      <c r="Y67" s="2"/>
      <c r="Z67" s="2"/>
      <c r="AA67" s="2"/>
      <c r="AB67" s="114" t="s">
        <v>179</v>
      </c>
      <c r="AC67" s="26">
        <f>COUNTIFS(Calendario_Attività_Giovanile[Tipologia],$AC$7,Calendario_Attività_Giovanile[Circolo],$AB67)</f>
        <v>0</v>
      </c>
      <c r="AD67" s="26">
        <f>COUNTIFS(Calendario_Attività_Giovanile[Tipologia],$AD$7,Calendario_Attività_Giovanile[Circolo],AB67)</f>
        <v>1</v>
      </c>
      <c r="AE67" s="26">
        <f>COUNTIFS(Calendario_Attività_Giovanile[Tipologia],$AE$7,Calendario_Attività_Giovanile[Circolo],AB67)</f>
        <v>0</v>
      </c>
      <c r="AF67" s="26"/>
      <c r="AG67" s="26"/>
      <c r="AH67" s="26"/>
    </row>
    <row r="68" spans="1:35" s="7" customFormat="1" ht="21" x14ac:dyDescent="0.25">
      <c r="A68" s="9"/>
      <c r="B68" s="166" t="s">
        <v>287</v>
      </c>
      <c r="C68" s="42" t="s">
        <v>66</v>
      </c>
      <c r="D68" s="37"/>
      <c r="E68" s="37" t="s">
        <v>19</v>
      </c>
      <c r="F68" s="37">
        <v>25</v>
      </c>
      <c r="G68" s="37">
        <v>26</v>
      </c>
      <c r="H68" s="143" t="s">
        <v>577</v>
      </c>
      <c r="I68" s="37" t="s">
        <v>142</v>
      </c>
      <c r="J68" s="37">
        <v>4</v>
      </c>
      <c r="K68" t="s">
        <v>259</v>
      </c>
      <c r="L68" s="20" t="str">
        <f>IFERROR(IF(H68="","",IF(H68="GENNAIO","",IF(H68="FEBBRAIO","",IF(H68="MARZO","",IF(H68="APRILE","",IF(H68="MAGGIO","",IF(H68="GIUGNO","",IF(H68="LUGLIO","",IF(H68="AGOSTO","",IF(H68="SETTEMBRE","",IF(H68="OTTOBRE","",IF(H68="NOVEMBRE","",IF(H68="DICEMBRE","",IF(OR('Calendario Attività Giovanile'!$E68="",'Calendario Attività Giovanile'!$F68="",'Calendario Attività Giovanile'!$I68="",'Calendario Attività Giovanile'!$J68=""),"ERRORE! MANCA…","")))))))))))))),"")</f>
        <v/>
      </c>
      <c r="M68" s="21" t="str">
        <f t="shared" si="0"/>
        <v/>
      </c>
      <c r="N68" s="21" t="str">
        <f t="shared" si="1"/>
        <v/>
      </c>
      <c r="O68" s="21" t="str">
        <f t="shared" si="2"/>
        <v/>
      </c>
      <c r="P68" s="21" t="str">
        <f t="shared" si="3"/>
        <v/>
      </c>
      <c r="Q68" s="10" t="str">
        <f t="shared" si="4"/>
        <v/>
      </c>
      <c r="R68" s="10"/>
      <c r="S68" s="10"/>
      <c r="T68" s="10"/>
      <c r="U68" s="10"/>
      <c r="V68" s="2"/>
      <c r="W68" s="2"/>
      <c r="X68" s="2"/>
      <c r="Y68" s="2"/>
      <c r="Z68" s="2"/>
      <c r="AA68" s="2"/>
      <c r="AB68" s="114" t="s">
        <v>103</v>
      </c>
      <c r="AC68" s="26">
        <f>COUNTIFS(Calendario_Attività_Giovanile[Tipologia],$AC$7,Calendario_Attività_Giovanile[Circolo],$AB68)</f>
        <v>0</v>
      </c>
      <c r="AD68" s="26">
        <f>COUNTIFS(Calendario_Attività_Giovanile[Tipologia],$AD$7,Calendario_Attività_Giovanile[Circolo],AB68)</f>
        <v>1</v>
      </c>
      <c r="AE68" s="26">
        <f>COUNTIFS(Calendario_Attività_Giovanile[Tipologia],$AE$7,Calendario_Attività_Giovanile[Circolo],AB68)</f>
        <v>1</v>
      </c>
      <c r="AF68" s="26"/>
      <c r="AG68" s="26"/>
      <c r="AH68" s="26"/>
    </row>
    <row r="69" spans="1:35" s="7" customFormat="1" ht="21" x14ac:dyDescent="0.25">
      <c r="A69" s="9"/>
      <c r="B69" s="166" t="s">
        <v>287</v>
      </c>
      <c r="C69" s="42" t="s">
        <v>66</v>
      </c>
      <c r="D69" s="37"/>
      <c r="E69" s="37" t="s">
        <v>18</v>
      </c>
      <c r="F69" s="37">
        <v>25</v>
      </c>
      <c r="G69" s="37">
        <v>26</v>
      </c>
      <c r="H69" s="143" t="s">
        <v>368</v>
      </c>
      <c r="I69" s="37" t="s">
        <v>103</v>
      </c>
      <c r="J69" s="37">
        <v>5</v>
      </c>
      <c r="K69" t="s">
        <v>259</v>
      </c>
      <c r="L69" s="20" t="str">
        <f>IFERROR(IF(H69="","",IF(H69="GENNAIO","",IF(H69="FEBBRAIO","",IF(H69="MARZO","",IF(H69="APRILE","",IF(H69="MAGGIO","",IF(H69="GIUGNO","",IF(H69="LUGLIO","",IF(H69="AGOSTO","",IF(H69="SETTEMBRE","",IF(H69="OTTOBRE","",IF(H69="NOVEMBRE","",IF(H69="DICEMBRE","",IF(OR('Calendario Attività Giovanile'!$E69="",'Calendario Attività Giovanile'!$F69="",'Calendario Attività Giovanile'!$I69="",'Calendario Attività Giovanile'!$J69=""),"ERRORE! MANCA…","")))))))))))))),"")</f>
        <v/>
      </c>
      <c r="M69" s="21" t="str">
        <f t="shared" si="0"/>
        <v/>
      </c>
      <c r="N69" s="21" t="str">
        <f t="shared" si="1"/>
        <v/>
      </c>
      <c r="O69" s="21" t="str">
        <f t="shared" si="2"/>
        <v/>
      </c>
      <c r="P69" s="21" t="str">
        <f t="shared" si="3"/>
        <v/>
      </c>
      <c r="Q69" s="10" t="str">
        <f t="shared" si="4"/>
        <v/>
      </c>
      <c r="R69" s="10"/>
      <c r="S69" s="10"/>
      <c r="T69" s="10"/>
      <c r="U69" s="10"/>
      <c r="V69" s="2"/>
      <c r="W69" s="2"/>
      <c r="X69" s="2"/>
      <c r="Y69" s="2"/>
      <c r="Z69" s="2"/>
      <c r="AA69" s="2"/>
      <c r="AB69" s="114" t="s">
        <v>180</v>
      </c>
      <c r="AC69" s="26">
        <f>COUNTIFS(Calendario_Attività_Giovanile[Tipologia],$AC$7,Calendario_Attività_Giovanile[Circolo],$AB69)</f>
        <v>0</v>
      </c>
      <c r="AD69" s="26">
        <f>COUNTIFS(Calendario_Attività_Giovanile[Tipologia],$AD$7,Calendario_Attività_Giovanile[Circolo],AB69)</f>
        <v>1</v>
      </c>
      <c r="AE69" s="26">
        <f>COUNTIFS(Calendario_Attività_Giovanile[Tipologia],$AE$7,Calendario_Attività_Giovanile[Circolo],AB69)</f>
        <v>0</v>
      </c>
      <c r="AF69" s="26"/>
      <c r="AG69" s="26"/>
      <c r="AH69" s="26"/>
    </row>
    <row r="70" spans="1:35" s="7" customFormat="1" ht="21" x14ac:dyDescent="0.25">
      <c r="A70" s="9"/>
      <c r="B70" s="166" t="s">
        <v>359</v>
      </c>
      <c r="C70" s="42" t="s">
        <v>66</v>
      </c>
      <c r="D70" s="37"/>
      <c r="E70" s="37" t="s">
        <v>23</v>
      </c>
      <c r="F70" s="37">
        <v>26</v>
      </c>
      <c r="G70" s="37"/>
      <c r="H70" s="143" t="s">
        <v>327</v>
      </c>
      <c r="I70" s="37" t="s">
        <v>484</v>
      </c>
      <c r="J70" s="37">
        <v>2</v>
      </c>
      <c r="K70" t="s">
        <v>220</v>
      </c>
      <c r="L70" s="20" t="str">
        <f>IFERROR(IF(H70="","",IF(H70="GENNAIO","",IF(H70="FEBBRAIO","",IF(H70="MARZO","",IF(H70="APRILE","",IF(H70="MAGGIO","",IF(H70="GIUGNO","",IF(H70="LUGLIO","",IF(H70="AGOSTO","",IF(H70="SETTEMBRE","",IF(H70="OTTOBRE","",IF(H70="NOVEMBRE","",IF(H70="DICEMBRE","",IF(OR('Calendario Attività Giovanile'!$E70="",'Calendario Attività Giovanile'!$F70="",'Calendario Attività Giovanile'!$I70="",'Calendario Attività Giovanile'!$J70=""),"ERRORE! MANCA…","")))))))))))))),"")</f>
        <v/>
      </c>
      <c r="M70" s="21" t="str">
        <f t="shared" si="0"/>
        <v/>
      </c>
      <c r="N70" s="21" t="str">
        <f t="shared" si="1"/>
        <v/>
      </c>
      <c r="O70" s="21" t="str">
        <f t="shared" si="2"/>
        <v/>
      </c>
      <c r="P70" s="21" t="str">
        <f t="shared" si="3"/>
        <v/>
      </c>
      <c r="Q70" s="10" t="str">
        <f t="shared" si="4"/>
        <v/>
      </c>
      <c r="R70" s="10"/>
      <c r="S70" s="10"/>
      <c r="T70" s="10"/>
      <c r="U70" s="10"/>
      <c r="V70" s="2"/>
      <c r="W70" s="2"/>
      <c r="X70" s="2"/>
      <c r="Y70" s="2"/>
      <c r="Z70" s="2"/>
      <c r="AA70" s="2"/>
      <c r="AB70" s="114" t="s">
        <v>99</v>
      </c>
      <c r="AC70" s="26">
        <f>COUNTIFS(Calendario_Attività_Giovanile[Tipologia],$AC$7,Calendario_Attività_Giovanile[Circolo],$AB70)</f>
        <v>0</v>
      </c>
      <c r="AD70" s="26">
        <f>COUNTIFS(Calendario_Attività_Giovanile[Tipologia],$AD$7,Calendario_Attività_Giovanile[Circolo],AB70)</f>
        <v>0</v>
      </c>
      <c r="AE70" s="26">
        <f>COUNTIFS(Calendario_Attività_Giovanile[Tipologia],$AE$7,Calendario_Attività_Giovanile[Circolo],AB70)</f>
        <v>0</v>
      </c>
      <c r="AF70" s="26"/>
      <c r="AG70" s="26"/>
      <c r="AH70" s="26"/>
    </row>
    <row r="71" spans="1:35" s="7" customFormat="1" ht="21" x14ac:dyDescent="0.25">
      <c r="A71" s="9"/>
      <c r="B71" s="166" t="s">
        <v>359</v>
      </c>
      <c r="C71" s="42" t="s">
        <v>66</v>
      </c>
      <c r="D71" s="37"/>
      <c r="E71" s="37" t="s">
        <v>23</v>
      </c>
      <c r="F71" s="37">
        <v>26</v>
      </c>
      <c r="G71" s="37"/>
      <c r="H71" s="143" t="s">
        <v>393</v>
      </c>
      <c r="I71" s="37" t="s">
        <v>52</v>
      </c>
      <c r="J71" s="37">
        <v>3</v>
      </c>
      <c r="K71" t="s">
        <v>220</v>
      </c>
      <c r="L71" s="20" t="str">
        <f>IFERROR(IF(H71="","",IF(H71="GENNAIO","",IF(H71="FEBBRAIO","",IF(H71="MARZO","",IF(H71="APRILE","",IF(H71="MAGGIO","",IF(H71="GIUGNO","",IF(H71="LUGLIO","",IF(H71="AGOSTO","",IF(H71="SETTEMBRE","",IF(H71="OTTOBRE","",IF(H71="NOVEMBRE","",IF(H71="DICEMBRE","",IF(OR('Calendario Attività Giovanile'!$E71="",'Calendario Attività Giovanile'!$F71="",'Calendario Attività Giovanile'!$I71="",'Calendario Attività Giovanile'!$J71=""),"ERRORE! MANCA…","")))))))))))))),"")</f>
        <v/>
      </c>
      <c r="M71" s="21" t="str">
        <f t="shared" si="0"/>
        <v/>
      </c>
      <c r="N71" s="21" t="str">
        <f t="shared" si="1"/>
        <v/>
      </c>
      <c r="O71" s="21" t="str">
        <f t="shared" si="2"/>
        <v/>
      </c>
      <c r="P71" s="21" t="str">
        <f t="shared" si="3"/>
        <v/>
      </c>
      <c r="Q71" s="10" t="str">
        <f t="shared" si="4"/>
        <v/>
      </c>
      <c r="R71" s="10"/>
      <c r="S71" s="10"/>
      <c r="T71" s="10"/>
      <c r="U71" s="10"/>
      <c r="V71" s="2"/>
      <c r="W71" s="2"/>
      <c r="X71" s="2"/>
      <c r="Y71" s="2"/>
      <c r="Z71" s="2"/>
      <c r="AA71" s="2"/>
      <c r="AB71" s="114" t="s">
        <v>85</v>
      </c>
      <c r="AC71" s="26">
        <f>COUNTIFS(Calendario_Attività_Giovanile[Tipologia],$AC$7,Calendario_Attività_Giovanile[Circolo],$AB71)</f>
        <v>0</v>
      </c>
      <c r="AD71" s="26">
        <f>COUNTIFS(Calendario_Attività_Giovanile[Tipologia],$AD$7,Calendario_Attività_Giovanile[Circolo],AB71)</f>
        <v>2</v>
      </c>
      <c r="AE71" s="26">
        <f>COUNTIFS(Calendario_Attività_Giovanile[Tipologia],$AE$7,Calendario_Attività_Giovanile[Circolo],AB71)</f>
        <v>0</v>
      </c>
      <c r="AF71" s="26"/>
      <c r="AG71" s="26"/>
      <c r="AH71" s="26"/>
    </row>
    <row r="72" spans="1:35" s="9" customFormat="1" ht="21" x14ac:dyDescent="0.25">
      <c r="B72" s="166" t="s">
        <v>359</v>
      </c>
      <c r="C72" s="42" t="s">
        <v>66</v>
      </c>
      <c r="D72" s="37"/>
      <c r="E72" s="37" t="s">
        <v>23</v>
      </c>
      <c r="F72" s="37">
        <v>26</v>
      </c>
      <c r="G72" s="37"/>
      <c r="H72" s="143" t="s">
        <v>462</v>
      </c>
      <c r="I72" s="37" t="s">
        <v>143</v>
      </c>
      <c r="J72" s="37">
        <v>4</v>
      </c>
      <c r="K72" t="s">
        <v>220</v>
      </c>
      <c r="L72" s="20" t="str">
        <f>IFERROR(IF(H72="","",IF(H72="GENNAIO","",IF(H72="FEBBRAIO","",IF(H72="MARZO","",IF(H72="APRILE","",IF(H72="MAGGIO","",IF(H72="GIUGNO","",IF(H72="LUGLIO","",IF(H72="AGOSTO","",IF(H72="SETTEMBRE","",IF(H72="OTTOBRE","",IF(H72="NOVEMBRE","",IF(H72="DICEMBRE","",IF(OR('Calendario Attività Giovanile'!$E72="",'Calendario Attività Giovanile'!$F72="",'Calendario Attività Giovanile'!$I72="",'Calendario Attività Giovanile'!$J72=""),"ERRORE! MANCA…","")))))))))))))),"")</f>
        <v/>
      </c>
      <c r="M72" s="21" t="str">
        <f t="shared" ref="M72:M135" si="5">IF(AND(L72&lt;&gt;"",E72=""),"Tipologia","")</f>
        <v/>
      </c>
      <c r="N72" s="21" t="str">
        <f t="shared" ref="N72:N135" si="6">IF(AND(L72&lt;&gt;"",F72=""),"Data","")</f>
        <v/>
      </c>
      <c r="O72" s="21" t="str">
        <f t="shared" ref="O72:O135" si="7">IF(AND(L72&lt;&gt;"",J72=""),"Zona","")</f>
        <v/>
      </c>
      <c r="P72" s="21" t="str">
        <f t="shared" ref="P72:P135" si="8">IF(AND(L72&lt;&gt;"",I72=""),"Circolo","")</f>
        <v/>
      </c>
      <c r="Q72" s="10" t="str">
        <f t="shared" ref="Q72:Q135" si="9">IF(L72="ERRORE! MANCA…",1,"")</f>
        <v/>
      </c>
      <c r="R72" s="10"/>
      <c r="S72" s="10"/>
      <c r="T72" s="10"/>
      <c r="U72" s="10"/>
      <c r="V72" s="2"/>
      <c r="W72" s="10"/>
      <c r="X72" s="10"/>
      <c r="Y72" s="10"/>
      <c r="Z72" s="10"/>
      <c r="AA72" s="10"/>
      <c r="AB72" s="116" t="s">
        <v>124</v>
      </c>
      <c r="AC72" s="26">
        <f>COUNTIFS(Calendario_Attività_Giovanile[Tipologia],$AC$7,Calendario_Attività_Giovanile[Circolo],$AB72)</f>
        <v>0</v>
      </c>
      <c r="AD72" s="26">
        <f>COUNTIFS(Calendario_Attività_Giovanile[Tipologia],$AD$7,Calendario_Attività_Giovanile[Circolo],AB72)</f>
        <v>1</v>
      </c>
      <c r="AE72" s="26">
        <f>COUNTIFS(Calendario_Attività_Giovanile[Tipologia],$AE$7,Calendario_Attività_Giovanile[Circolo],AB72)</f>
        <v>0</v>
      </c>
      <c r="AF72" s="26"/>
      <c r="AG72" s="26"/>
      <c r="AH72" s="26"/>
    </row>
    <row r="73" spans="1:35" s="7" customFormat="1" ht="21" x14ac:dyDescent="0.25">
      <c r="A73" s="9"/>
      <c r="B73" s="166" t="s">
        <v>359</v>
      </c>
      <c r="C73" s="42" t="s">
        <v>66</v>
      </c>
      <c r="D73" s="37"/>
      <c r="E73" s="37" t="s">
        <v>24</v>
      </c>
      <c r="F73" s="37">
        <v>26</v>
      </c>
      <c r="G73" s="37"/>
      <c r="H73" s="143" t="s">
        <v>328</v>
      </c>
      <c r="I73" s="37" t="s">
        <v>175</v>
      </c>
      <c r="J73" s="37">
        <v>6</v>
      </c>
      <c r="K73" t="s">
        <v>220</v>
      </c>
      <c r="L73" s="20" t="str">
        <f>IFERROR(IF(H73="","",IF(H73="GENNAIO","",IF(H73="FEBBRAIO","",IF(H73="MARZO","",IF(H73="APRILE","",IF(H73="MAGGIO","",IF(H73="GIUGNO","",IF(H73="LUGLIO","",IF(H73="AGOSTO","",IF(H73="SETTEMBRE","",IF(H73="OTTOBRE","",IF(H73="NOVEMBRE","",IF(H73="DICEMBRE","",IF(OR('Calendario Attività Giovanile'!$E73="",'Calendario Attività Giovanile'!$F73="",'Calendario Attività Giovanile'!$I73="",'Calendario Attività Giovanile'!$J73=""),"ERRORE! MANCA…","")))))))))))))),"")</f>
        <v/>
      </c>
      <c r="M73" s="21" t="str">
        <f t="shared" si="5"/>
        <v/>
      </c>
      <c r="N73" s="21" t="str">
        <f t="shared" si="6"/>
        <v/>
      </c>
      <c r="O73" s="21" t="str">
        <f t="shared" si="7"/>
        <v/>
      </c>
      <c r="P73" s="21" t="str">
        <f t="shared" si="8"/>
        <v/>
      </c>
      <c r="Q73" s="10" t="str">
        <f t="shared" si="9"/>
        <v/>
      </c>
      <c r="R73" s="10"/>
      <c r="S73" s="10"/>
      <c r="T73" s="10"/>
      <c r="U73" s="10"/>
      <c r="V73" s="2"/>
      <c r="W73" s="2"/>
      <c r="X73" s="2"/>
      <c r="Y73" s="2"/>
      <c r="Z73" s="2"/>
      <c r="AA73" s="2"/>
      <c r="AB73" s="116" t="s">
        <v>185</v>
      </c>
      <c r="AC73" s="26">
        <f>COUNTIFS(Calendario_Attività_Giovanile[Tipologia],$AC$7,Calendario_Attività_Giovanile[Circolo],$AB73)</f>
        <v>0</v>
      </c>
      <c r="AD73" s="26">
        <f>COUNTIFS(Calendario_Attività_Giovanile[Tipologia],$AD$7,Calendario_Attività_Giovanile[Circolo],AB73)</f>
        <v>1</v>
      </c>
      <c r="AE73" s="26">
        <f>COUNTIFS(Calendario_Attività_Giovanile[Tipologia],$AE$7,Calendario_Attività_Giovanile[Circolo],AB73)</f>
        <v>0</v>
      </c>
      <c r="AF73" s="26"/>
      <c r="AG73" s="26"/>
      <c r="AH73" s="26"/>
    </row>
    <row r="74" spans="1:35" s="7" customFormat="1" ht="21" x14ac:dyDescent="0.25">
      <c r="A74" s="9"/>
      <c r="B74" s="166" t="s">
        <v>359</v>
      </c>
      <c r="C74" s="42" t="s">
        <v>66</v>
      </c>
      <c r="D74" s="37"/>
      <c r="E74" s="37" t="s">
        <v>22</v>
      </c>
      <c r="F74" s="37">
        <v>26</v>
      </c>
      <c r="G74" s="37"/>
      <c r="H74" s="143" t="s">
        <v>329</v>
      </c>
      <c r="I74" s="37" t="s">
        <v>443</v>
      </c>
      <c r="J74" s="37">
        <v>7</v>
      </c>
      <c r="K74" t="s">
        <v>220</v>
      </c>
      <c r="L74" s="20" t="str">
        <f>IFERROR(IF(H74="","",IF(H74="GENNAIO","",IF(H74="FEBBRAIO","",IF(H74="MARZO","",IF(H74="APRILE","",IF(H74="MAGGIO","",IF(H74="GIUGNO","",IF(H74="LUGLIO","",IF(H74="AGOSTO","",IF(H74="SETTEMBRE","",IF(H74="OTTOBRE","",IF(H74="NOVEMBRE","",IF(H74="DICEMBRE","",IF(OR('Calendario Attività Giovanile'!$E74="",'Calendario Attività Giovanile'!$F74="",'Calendario Attività Giovanile'!$I74="",'Calendario Attività Giovanile'!$J74=""),"ERRORE! MANCA…","")))))))))))))),"")</f>
        <v/>
      </c>
      <c r="M74" s="21" t="str">
        <f t="shared" si="5"/>
        <v/>
      </c>
      <c r="N74" s="21" t="str">
        <f t="shared" si="6"/>
        <v/>
      </c>
      <c r="O74" s="21" t="str">
        <f t="shared" si="7"/>
        <v/>
      </c>
      <c r="P74" s="21" t="str">
        <f t="shared" si="8"/>
        <v/>
      </c>
      <c r="Q74" s="10" t="str">
        <f t="shared" si="9"/>
        <v/>
      </c>
      <c r="R74" s="10"/>
      <c r="S74" s="10"/>
      <c r="T74" s="10"/>
      <c r="U74" s="10"/>
      <c r="V74" s="2"/>
      <c r="W74" s="2"/>
      <c r="X74" s="2"/>
      <c r="Y74" s="2"/>
      <c r="Z74" s="2"/>
      <c r="AA74" s="2"/>
      <c r="AB74" s="114" t="s">
        <v>160</v>
      </c>
      <c r="AC74" s="26">
        <f>COUNTIFS(Calendario_Attività_Giovanile[Tipologia],$AC$7,Calendario_Attività_Giovanile[Circolo],$AB74)</f>
        <v>0</v>
      </c>
      <c r="AD74" s="26">
        <f>COUNTIFS(Calendario_Attività_Giovanile[Tipologia],$AD$7,Calendario_Attività_Giovanile[Circolo],AB74)</f>
        <v>0</v>
      </c>
      <c r="AE74" s="26">
        <f>COUNTIFS(Calendario_Attività_Giovanile[Tipologia],$AE$7,Calendario_Attività_Giovanile[Circolo],AB74)</f>
        <v>1</v>
      </c>
      <c r="AF74" s="26"/>
      <c r="AG74" s="26"/>
      <c r="AH74" s="26"/>
    </row>
    <row r="75" spans="1:35" s="7" customFormat="1" ht="21" x14ac:dyDescent="0.25">
      <c r="A75" s="9"/>
      <c r="B75" s="166" t="s">
        <v>359</v>
      </c>
      <c r="C75" s="42" t="s">
        <v>66</v>
      </c>
      <c r="D75" s="37"/>
      <c r="E75" s="37" t="s">
        <v>24</v>
      </c>
      <c r="F75" s="37">
        <v>26</v>
      </c>
      <c r="G75" s="37"/>
      <c r="H75" s="143" t="s">
        <v>439</v>
      </c>
      <c r="I75" s="37" t="s">
        <v>168</v>
      </c>
      <c r="J75" s="37">
        <v>7</v>
      </c>
      <c r="K75" t="s">
        <v>220</v>
      </c>
      <c r="L75" s="20" t="str">
        <f>IFERROR(IF(H75="","",IF(H75="GENNAIO","",IF(H75="FEBBRAIO","",IF(H75="MARZO","",IF(H75="APRILE","",IF(H75="MAGGIO","",IF(H75="GIUGNO","",IF(H75="LUGLIO","",IF(H75="AGOSTO","",IF(H75="SETTEMBRE","",IF(H75="OTTOBRE","",IF(H75="NOVEMBRE","",IF(H75="DICEMBRE","",IF(OR('Calendario Attività Giovanile'!$E75="",'Calendario Attività Giovanile'!$F75="",'Calendario Attività Giovanile'!$I75="",'Calendario Attività Giovanile'!$J75=""),"ERRORE! MANCA…","")))))))))))))),"")</f>
        <v/>
      </c>
      <c r="M75" s="21" t="str">
        <f t="shared" si="5"/>
        <v/>
      </c>
      <c r="N75" s="21" t="str">
        <f t="shared" si="6"/>
        <v/>
      </c>
      <c r="O75" s="21" t="str">
        <f t="shared" si="7"/>
        <v/>
      </c>
      <c r="P75" s="21" t="str">
        <f t="shared" si="8"/>
        <v/>
      </c>
      <c r="Q75" s="10" t="str">
        <f t="shared" si="9"/>
        <v/>
      </c>
      <c r="R75" s="10"/>
      <c r="S75" s="10"/>
      <c r="T75" s="10"/>
      <c r="U75" s="10"/>
      <c r="V75" s="2"/>
      <c r="W75" s="2"/>
      <c r="X75" s="2"/>
      <c r="Y75" s="2"/>
      <c r="Z75" s="2"/>
      <c r="AA75" s="2"/>
      <c r="AB75" s="116" t="s">
        <v>37</v>
      </c>
      <c r="AC75" s="26">
        <f>COUNTIFS(Calendario_Attività_Giovanile[Tipologia],$AC$7,Calendario_Attività_Giovanile[Circolo],$AB75)</f>
        <v>0</v>
      </c>
      <c r="AD75" s="26">
        <f>COUNTIFS(Calendario_Attività_Giovanile[Tipologia],$AD$7,Calendario_Attività_Giovanile[Circolo],AB75)</f>
        <v>0</v>
      </c>
      <c r="AE75" s="26">
        <f>COUNTIFS(Calendario_Attività_Giovanile[Tipologia],$AE$7,Calendario_Attività_Giovanile[Circolo],AB75)</f>
        <v>1</v>
      </c>
      <c r="AF75" s="26"/>
      <c r="AG75" s="26"/>
      <c r="AH75" s="26"/>
    </row>
    <row r="76" spans="1:35" s="7" customFormat="1" ht="21" x14ac:dyDescent="0.25">
      <c r="A76" s="9"/>
      <c r="B76" s="166" t="s">
        <v>457</v>
      </c>
      <c r="C76" s="42" t="s">
        <v>66</v>
      </c>
      <c r="D76" s="37"/>
      <c r="E76" s="37" t="s">
        <v>208</v>
      </c>
      <c r="F76" s="37">
        <v>31</v>
      </c>
      <c r="G76" s="37" t="s">
        <v>456</v>
      </c>
      <c r="H76" s="143" t="s">
        <v>394</v>
      </c>
      <c r="I76" s="37" t="s">
        <v>186</v>
      </c>
      <c r="J76" s="37">
        <v>3</v>
      </c>
      <c r="K76" t="s">
        <v>237</v>
      </c>
      <c r="L76" s="20" t="str">
        <f>IFERROR(IF(H76="","",IF(H76="GENNAIO","",IF(H76="FEBBRAIO","",IF(H76="MARZO","",IF(H76="APRILE","",IF(H76="MAGGIO","",IF(H76="GIUGNO","",IF(H76="LUGLIO","",IF(H76="AGOSTO","",IF(H76="SETTEMBRE","",IF(H76="OTTOBRE","",IF(H76="NOVEMBRE","",IF(H76="DICEMBRE","",IF(OR('Calendario Attività Giovanile'!$E76="",'Calendario Attività Giovanile'!$F76="",'Calendario Attività Giovanile'!$I76="",'Calendario Attività Giovanile'!$J76=""),"ERRORE! MANCA…","")))))))))))))),"")</f>
        <v/>
      </c>
      <c r="M76" s="21" t="str">
        <f t="shared" si="5"/>
        <v/>
      </c>
      <c r="N76" s="21" t="str">
        <f t="shared" si="6"/>
        <v/>
      </c>
      <c r="O76" s="21" t="str">
        <f t="shared" si="7"/>
        <v/>
      </c>
      <c r="P76" s="21" t="str">
        <f t="shared" si="8"/>
        <v/>
      </c>
      <c r="Q76" s="10" t="str">
        <f t="shared" si="9"/>
        <v/>
      </c>
      <c r="R76" s="10"/>
      <c r="S76" s="10"/>
      <c r="T76" s="10"/>
      <c r="U76" s="10"/>
      <c r="V76" s="2"/>
      <c r="W76" s="2"/>
      <c r="X76" s="2"/>
      <c r="Y76" s="2"/>
      <c r="Z76" s="2"/>
      <c r="AA76" s="2"/>
      <c r="AB76" s="114" t="s">
        <v>158</v>
      </c>
      <c r="AC76" s="26">
        <f>COUNTIFS(Calendario_Attività_Giovanile[Tipologia],$AC$7,Calendario_Attività_Giovanile[Circolo],$AB76)</f>
        <v>0</v>
      </c>
      <c r="AD76" s="26">
        <f>COUNTIFS(Calendario_Attività_Giovanile[Tipologia],$AD$7,Calendario_Attività_Giovanile[Circolo],AB76)</f>
        <v>0</v>
      </c>
      <c r="AE76" s="26">
        <f>COUNTIFS(Calendario_Attività_Giovanile[Tipologia],$AE$7,Calendario_Attività_Giovanile[Circolo],AB76)</f>
        <v>1</v>
      </c>
      <c r="AF76" s="26"/>
      <c r="AG76" s="26"/>
      <c r="AH76" s="26"/>
    </row>
    <row r="77" spans="1:35" s="7" customFormat="1" ht="21" x14ac:dyDescent="0.25">
      <c r="A77" s="9"/>
      <c r="B77" s="166" t="s">
        <v>65</v>
      </c>
      <c r="C77" s="42" t="s">
        <v>67</v>
      </c>
      <c r="D77" s="37"/>
      <c r="E77" s="37"/>
      <c r="F77" s="37"/>
      <c r="G77" s="37" t="s">
        <v>65</v>
      </c>
      <c r="H77" s="143" t="s">
        <v>2</v>
      </c>
      <c r="I77" s="37"/>
      <c r="J77" s="37"/>
      <c r="K77" t="s">
        <v>65</v>
      </c>
      <c r="L77" s="20" t="str">
        <f>IFERROR(IF(H77="","",IF(H77="GENNAIO","",IF(H77="FEBBRAIO","",IF(H77="MARZO","",IF(H77="APRILE","",IF(H77="MAGGIO","",IF(H77="GIUGNO","",IF(H77="LUGLIO","",IF(H77="AGOSTO","",IF(H77="SETTEMBRE","",IF(H77="OTTOBRE","",IF(H77="NOVEMBRE","",IF(H77="DICEMBRE","",IF(OR('Calendario Attività Giovanile'!$E77="",'Calendario Attività Giovanile'!$F77="",'Calendario Attività Giovanile'!$I77="",'Calendario Attività Giovanile'!$J77=""),"ERRORE! MANCA…","")))))))))))))),"")</f>
        <v/>
      </c>
      <c r="M77" s="21" t="str">
        <f t="shared" si="5"/>
        <v/>
      </c>
      <c r="N77" s="21" t="str">
        <f t="shared" si="6"/>
        <v/>
      </c>
      <c r="O77" s="21" t="str">
        <f t="shared" si="7"/>
        <v/>
      </c>
      <c r="P77" s="21" t="str">
        <f t="shared" si="8"/>
        <v/>
      </c>
      <c r="Q77" s="10" t="str">
        <f t="shared" si="9"/>
        <v/>
      </c>
      <c r="R77" s="10"/>
      <c r="S77" s="10"/>
      <c r="T77" s="10"/>
      <c r="U77" s="10"/>
      <c r="V77" s="2"/>
      <c r="W77" s="2"/>
      <c r="X77" s="2"/>
      <c r="Y77" s="2"/>
      <c r="Z77" s="2"/>
      <c r="AA77" s="2"/>
      <c r="AB77" s="114" t="s">
        <v>164</v>
      </c>
      <c r="AC77" s="26">
        <f>COUNTIFS(Calendario_Attività_Giovanile[Tipologia],$AC$7,Calendario_Attività_Giovanile[Circolo],$AB77)</f>
        <v>0</v>
      </c>
      <c r="AD77" s="26">
        <f>COUNTIFS(Calendario_Attività_Giovanile[Tipologia],$AD$7,Calendario_Attività_Giovanile[Circolo],AB77)</f>
        <v>1</v>
      </c>
      <c r="AE77" s="26">
        <f>COUNTIFS(Calendario_Attività_Giovanile[Tipologia],$AE$7,Calendario_Attività_Giovanile[Circolo],AB77)</f>
        <v>0</v>
      </c>
      <c r="AF77" s="26"/>
      <c r="AG77" s="26"/>
      <c r="AH77" s="26"/>
    </row>
    <row r="78" spans="1:35" s="7" customFormat="1" ht="21" x14ac:dyDescent="0.25">
      <c r="A78" s="9"/>
      <c r="B78" s="166" t="s">
        <v>258</v>
      </c>
      <c r="C78" s="42" t="s">
        <v>67</v>
      </c>
      <c r="D78" s="37"/>
      <c r="E78" s="37" t="s">
        <v>18</v>
      </c>
      <c r="F78" s="37">
        <v>1</v>
      </c>
      <c r="G78" s="37">
        <v>2</v>
      </c>
      <c r="H78" s="143" t="s">
        <v>395</v>
      </c>
      <c r="I78" s="37" t="s">
        <v>396</v>
      </c>
      <c r="J78" s="37">
        <v>3</v>
      </c>
      <c r="K78" t="s">
        <v>259</v>
      </c>
      <c r="L78" s="20" t="str">
        <f>IFERROR(IF(H78="","",IF(H78="GENNAIO","",IF(H78="FEBBRAIO","",IF(H78="MARZO","",IF(H78="APRILE","",IF(H78="MAGGIO","",IF(H78="GIUGNO","",IF(H78="LUGLIO","",IF(H78="AGOSTO","",IF(H78="SETTEMBRE","",IF(H78="OTTOBRE","",IF(H78="NOVEMBRE","",IF(H78="DICEMBRE","",IF(OR('Calendario Attività Giovanile'!$E78="",'Calendario Attività Giovanile'!$F78="",'Calendario Attività Giovanile'!$I78="",'Calendario Attività Giovanile'!$J78=""),"ERRORE! MANCA…","")))))))))))))),"")</f>
        <v/>
      </c>
      <c r="M78" s="21" t="str">
        <f t="shared" si="5"/>
        <v/>
      </c>
      <c r="N78" s="21" t="str">
        <f t="shared" si="6"/>
        <v/>
      </c>
      <c r="O78" s="21" t="str">
        <f t="shared" si="7"/>
        <v/>
      </c>
      <c r="P78" s="21" t="str">
        <f t="shared" si="8"/>
        <v/>
      </c>
      <c r="Q78" s="10" t="str">
        <f t="shared" si="9"/>
        <v/>
      </c>
      <c r="R78" s="10"/>
      <c r="S78" s="10"/>
      <c r="T78" s="10"/>
      <c r="U78" s="10"/>
      <c r="V78" s="2"/>
      <c r="W78" s="2"/>
      <c r="X78" s="2"/>
      <c r="Y78" s="2"/>
      <c r="Z78" s="2"/>
      <c r="AA78" s="2"/>
      <c r="AB78" s="114" t="s">
        <v>190</v>
      </c>
      <c r="AC78" s="26">
        <f>COUNTIFS(Calendario_Attività_Giovanile[Tipologia],$AC$7,Calendario_Attività_Giovanile[Circolo],$AB78)</f>
        <v>0</v>
      </c>
      <c r="AD78" s="26">
        <f>COUNTIFS(Calendario_Attività_Giovanile[Tipologia],$AD$7,Calendario_Attività_Giovanile[Circolo],AB78)</f>
        <v>0</v>
      </c>
      <c r="AE78" s="26">
        <f>COUNTIFS(Calendario_Attività_Giovanile[Tipologia],$AE$7,Calendario_Attività_Giovanile[Circolo],AB78)</f>
        <v>0</v>
      </c>
      <c r="AF78" s="26"/>
      <c r="AG78" s="26"/>
      <c r="AH78" s="26"/>
    </row>
    <row r="79" spans="1:35" s="7" customFormat="1" ht="21" x14ac:dyDescent="0.25">
      <c r="A79" s="9"/>
      <c r="B79" s="166" t="s">
        <v>258</v>
      </c>
      <c r="C79" s="42" t="s">
        <v>67</v>
      </c>
      <c r="D79" s="37"/>
      <c r="E79" s="37" t="s">
        <v>19</v>
      </c>
      <c r="F79" s="37">
        <v>1</v>
      </c>
      <c r="G79" s="37">
        <v>2</v>
      </c>
      <c r="H79" s="143" t="s">
        <v>369</v>
      </c>
      <c r="I79" s="37" t="s">
        <v>135</v>
      </c>
      <c r="J79" s="37">
        <v>5</v>
      </c>
      <c r="K79" t="s">
        <v>259</v>
      </c>
      <c r="L79" s="20" t="str">
        <f>IFERROR(IF(H79="","",IF(H79="GENNAIO","",IF(H79="FEBBRAIO","",IF(H79="MARZO","",IF(H79="APRILE","",IF(H79="MAGGIO","",IF(H79="GIUGNO","",IF(H79="LUGLIO","",IF(H79="AGOSTO","",IF(H79="SETTEMBRE","",IF(H79="OTTOBRE","",IF(H79="NOVEMBRE","",IF(H79="DICEMBRE","",IF(OR('Calendario Attività Giovanile'!$E79="",'Calendario Attività Giovanile'!$F79="",'Calendario Attività Giovanile'!$I79="",'Calendario Attività Giovanile'!$J79=""),"ERRORE! MANCA…","")))))))))))))),"")</f>
        <v/>
      </c>
      <c r="M79" s="21" t="str">
        <f t="shared" si="5"/>
        <v/>
      </c>
      <c r="N79" s="21" t="str">
        <f t="shared" si="6"/>
        <v/>
      </c>
      <c r="O79" s="21" t="str">
        <f t="shared" si="7"/>
        <v/>
      </c>
      <c r="P79" s="21" t="str">
        <f t="shared" si="8"/>
        <v/>
      </c>
      <c r="Q79" s="10" t="str">
        <f t="shared" si="9"/>
        <v/>
      </c>
      <c r="R79" s="10"/>
      <c r="S79" s="10"/>
      <c r="T79" s="10"/>
      <c r="U79" s="10"/>
      <c r="V79" s="2" t="str">
        <f>IFERROR(LOOKUP('Calendario Attività Giovanile'!#REF!,Tabella2[Colonna1],Tabella2[Colonna2]),"")</f>
        <v/>
      </c>
      <c r="W79" s="2"/>
      <c r="X79" s="2"/>
      <c r="Y79" s="2"/>
      <c r="Z79" s="2"/>
      <c r="AA79" s="2"/>
      <c r="AB79" s="114" t="s">
        <v>183</v>
      </c>
      <c r="AC79" s="26">
        <f>COUNTIFS(Calendario_Attività_Giovanile[Tipologia],$AC$7,Calendario_Attività_Giovanile[Circolo],$AB79)</f>
        <v>0</v>
      </c>
      <c r="AD79" s="26">
        <f>COUNTIFS(Calendario_Attività_Giovanile[Tipologia],$AD$7,Calendario_Attività_Giovanile[Circolo],AB79)</f>
        <v>0</v>
      </c>
      <c r="AE79" s="26">
        <f>COUNTIFS(Calendario_Attività_Giovanile[Tipologia],$AE$7,Calendario_Attività_Giovanile[Circolo],AB79)</f>
        <v>1</v>
      </c>
      <c r="AF79" s="26"/>
      <c r="AG79" s="26"/>
      <c r="AH79" s="26"/>
    </row>
    <row r="80" spans="1:35" ht="21" x14ac:dyDescent="0.25">
      <c r="A80" s="9"/>
      <c r="B80" s="166" t="s">
        <v>258</v>
      </c>
      <c r="C80" s="42" t="s">
        <v>67</v>
      </c>
      <c r="D80" s="37"/>
      <c r="E80" s="37" t="s">
        <v>18</v>
      </c>
      <c r="F80" s="37">
        <v>1</v>
      </c>
      <c r="G80" s="37">
        <v>2</v>
      </c>
      <c r="H80" s="143" t="s">
        <v>441</v>
      </c>
      <c r="I80" s="37" t="s">
        <v>168</v>
      </c>
      <c r="J80" s="37">
        <v>7</v>
      </c>
      <c r="K80" t="s">
        <v>259</v>
      </c>
      <c r="L80" s="20" t="str">
        <f>IFERROR(IF(H80="","",IF(H80="GENNAIO","",IF(H80="FEBBRAIO","",IF(H80="MARZO","",IF(H80="APRILE","",IF(H80="MAGGIO","",IF(H80="GIUGNO","",IF(H80="LUGLIO","",IF(H80="AGOSTO","",IF(H80="SETTEMBRE","",IF(H80="OTTOBRE","",IF(H80="NOVEMBRE","",IF(H80="DICEMBRE","",IF(OR('Calendario Attività Giovanile'!$E80="",'Calendario Attività Giovanile'!$F80="",'Calendario Attività Giovanile'!$I80="",'Calendario Attività Giovanile'!$J80=""),"ERRORE! MANCA…","")))))))))))))),"")</f>
        <v/>
      </c>
      <c r="M80" s="21" t="str">
        <f t="shared" si="5"/>
        <v/>
      </c>
      <c r="N80" s="21" t="str">
        <f t="shared" si="6"/>
        <v/>
      </c>
      <c r="O80" s="21" t="str">
        <f t="shared" si="7"/>
        <v/>
      </c>
      <c r="P80" s="21" t="str">
        <f t="shared" si="8"/>
        <v/>
      </c>
      <c r="Q80" s="10" t="str">
        <f t="shared" si="9"/>
        <v/>
      </c>
      <c r="R80" s="10"/>
      <c r="S80" s="10"/>
      <c r="T80" s="10"/>
      <c r="U80" s="10"/>
      <c r="V80" s="3"/>
      <c r="W80" s="3"/>
      <c r="X80" s="3"/>
      <c r="Y80" s="3"/>
      <c r="Z80" s="3"/>
      <c r="AA80" s="3"/>
      <c r="AB80" s="114" t="s">
        <v>198</v>
      </c>
      <c r="AC80" s="26">
        <f>COUNTIFS(Calendario_Attività_Giovanile[Tipologia],$AC$7,Calendario_Attività_Giovanile[Circolo],$AB80)</f>
        <v>0</v>
      </c>
      <c r="AD80" s="26">
        <f>COUNTIFS(Calendario_Attività_Giovanile[Tipologia],$AD$7,Calendario_Attività_Giovanile[Circolo],AB80)</f>
        <v>1</v>
      </c>
      <c r="AE80" s="26">
        <f>COUNTIFS(Calendario_Attività_Giovanile[Tipologia],$AE$7,Calendario_Attività_Giovanile[Circolo],AB80)</f>
        <v>0</v>
      </c>
      <c r="AF80" s="113"/>
      <c r="AG80" s="113"/>
      <c r="AH80" s="113"/>
      <c r="AI80"/>
    </row>
    <row r="81" spans="1:36" ht="21" x14ac:dyDescent="0.25">
      <c r="A81" s="9"/>
      <c r="B81" s="166" t="s">
        <v>345</v>
      </c>
      <c r="C81" s="42" t="s">
        <v>67</v>
      </c>
      <c r="D81" s="37"/>
      <c r="E81" s="37" t="s">
        <v>24</v>
      </c>
      <c r="F81" s="37">
        <v>2</v>
      </c>
      <c r="G81" s="37"/>
      <c r="H81" s="143" t="s">
        <v>328</v>
      </c>
      <c r="I81" s="37" t="s">
        <v>46</v>
      </c>
      <c r="J81" s="37">
        <v>1</v>
      </c>
      <c r="K81" t="s">
        <v>220</v>
      </c>
      <c r="L81" s="20" t="str">
        <f>IFERROR(IF(H81="","",IF(H81="GENNAIO","",IF(H81="FEBBRAIO","",IF(H81="MARZO","",IF(H81="APRILE","",IF(H81="MAGGIO","",IF(H81="GIUGNO","",IF(H81="LUGLIO","",IF(H81="AGOSTO","",IF(H81="SETTEMBRE","",IF(H81="OTTOBRE","",IF(H81="NOVEMBRE","",IF(H81="DICEMBRE","",IF(OR('Calendario Attività Giovanile'!$E81="",'Calendario Attività Giovanile'!$F81="",'Calendario Attività Giovanile'!$I81="",'Calendario Attività Giovanile'!$J81=""),"ERRORE! MANCA…","")))))))))))))),"")</f>
        <v/>
      </c>
      <c r="M81" s="21" t="str">
        <f t="shared" si="5"/>
        <v/>
      </c>
      <c r="N81" s="21" t="str">
        <f t="shared" si="6"/>
        <v/>
      </c>
      <c r="O81" s="21" t="str">
        <f t="shared" si="7"/>
        <v/>
      </c>
      <c r="P81" s="21" t="str">
        <f t="shared" si="8"/>
        <v/>
      </c>
      <c r="Q81" s="10" t="str">
        <f t="shared" si="9"/>
        <v/>
      </c>
      <c r="R81" s="10"/>
      <c r="S81" s="10"/>
      <c r="T81" s="10"/>
      <c r="U81" s="10"/>
      <c r="V81" s="3"/>
      <c r="W81" s="3"/>
      <c r="X81" s="3"/>
      <c r="Y81" s="3"/>
      <c r="Z81" s="3"/>
      <c r="AA81" s="3"/>
      <c r="AB81" s="114" t="s">
        <v>121</v>
      </c>
      <c r="AC81" s="26">
        <f>COUNTIFS(Calendario_Attività_Giovanile[Tipologia],$AC$7,Calendario_Attività_Giovanile[Circolo],$AB81)</f>
        <v>0</v>
      </c>
      <c r="AD81" s="26">
        <f>COUNTIFS(Calendario_Attività_Giovanile[Tipologia],$AD$7,Calendario_Attività_Giovanile[Circolo],AB81)</f>
        <v>1</v>
      </c>
      <c r="AE81" s="26">
        <f>COUNTIFS(Calendario_Attività_Giovanile[Tipologia],$AE$7,Calendario_Attività_Giovanile[Circolo],AB81)</f>
        <v>0</v>
      </c>
      <c r="AF81" s="113"/>
      <c r="AG81" s="113"/>
      <c r="AH81" s="113"/>
      <c r="AI81"/>
    </row>
    <row r="82" spans="1:36" ht="21" x14ac:dyDescent="0.25">
      <c r="A82" s="9"/>
      <c r="B82" s="166" t="s">
        <v>345</v>
      </c>
      <c r="C82" s="42" t="s">
        <v>67</v>
      </c>
      <c r="D82" s="37"/>
      <c r="E82" s="37" t="s">
        <v>24</v>
      </c>
      <c r="F82" s="37">
        <v>2</v>
      </c>
      <c r="G82" s="37"/>
      <c r="H82" s="143" t="s">
        <v>328</v>
      </c>
      <c r="I82" s="37" t="s">
        <v>142</v>
      </c>
      <c r="J82" s="37">
        <v>4</v>
      </c>
      <c r="K82" t="s">
        <v>220</v>
      </c>
      <c r="L82" s="20" t="str">
        <f>IFERROR(IF(H82="","",IF(H82="GENNAIO","",IF(H82="FEBBRAIO","",IF(H82="MARZO","",IF(H82="APRILE","",IF(H82="MAGGIO","",IF(H82="GIUGNO","",IF(H82="LUGLIO","",IF(H82="AGOSTO","",IF(H82="SETTEMBRE","",IF(H82="OTTOBRE","",IF(H82="NOVEMBRE","",IF(H82="DICEMBRE","",IF(OR('Calendario Attività Giovanile'!$E82="",'Calendario Attività Giovanile'!$F82="",'Calendario Attività Giovanile'!$I82="",'Calendario Attività Giovanile'!$J82=""),"ERRORE! MANCA…","")))))))))))))),"")</f>
        <v/>
      </c>
      <c r="M82" s="21" t="str">
        <f t="shared" si="5"/>
        <v/>
      </c>
      <c r="N82" s="21" t="str">
        <f t="shared" si="6"/>
        <v/>
      </c>
      <c r="O82" s="21" t="str">
        <f t="shared" si="7"/>
        <v/>
      </c>
      <c r="P82" s="21" t="str">
        <f t="shared" si="8"/>
        <v/>
      </c>
      <c r="Q82" s="10" t="str">
        <f t="shared" si="9"/>
        <v/>
      </c>
      <c r="R82" s="10"/>
      <c r="S82" s="10"/>
      <c r="T82" s="10"/>
      <c r="U82" s="10"/>
      <c r="V82" s="3"/>
      <c r="W82" s="3"/>
      <c r="X82" s="3"/>
      <c r="Y82" s="3"/>
      <c r="Z82" s="3"/>
      <c r="AA82" s="3"/>
      <c r="AB82" s="114" t="s">
        <v>134</v>
      </c>
      <c r="AC82" s="26">
        <f>COUNTIFS(Calendario_Attività_Giovanile[Tipologia],$AC$7,Calendario_Attività_Giovanile[Circolo],$AB82)</f>
        <v>0</v>
      </c>
      <c r="AD82" s="26">
        <f>COUNTIFS(Calendario_Attività_Giovanile[Tipologia],$AD$7,Calendario_Attività_Giovanile[Circolo],AB82)</f>
        <v>0</v>
      </c>
      <c r="AE82" s="26">
        <f>COUNTIFS(Calendario_Attività_Giovanile[Tipologia],$AE$7,Calendario_Attività_Giovanile[Circolo],AB82)</f>
        <v>0</v>
      </c>
      <c r="AF82" s="113"/>
      <c r="AG82" s="113"/>
      <c r="AH82" s="113"/>
      <c r="AI82"/>
    </row>
    <row r="83" spans="1:36" ht="21" x14ac:dyDescent="0.25">
      <c r="A83" s="9"/>
      <c r="B83" s="166" t="s">
        <v>345</v>
      </c>
      <c r="C83" s="42" t="s">
        <v>67</v>
      </c>
      <c r="D83" s="37"/>
      <c r="E83" s="37" t="s">
        <v>24</v>
      </c>
      <c r="F83" s="37">
        <v>2</v>
      </c>
      <c r="G83" s="37"/>
      <c r="H83" s="143" t="s">
        <v>328</v>
      </c>
      <c r="I83" s="37" t="s">
        <v>44</v>
      </c>
      <c r="J83" s="37">
        <v>5</v>
      </c>
      <c r="K83" t="s">
        <v>220</v>
      </c>
      <c r="L83" s="20" t="str">
        <f>IFERROR(IF(H83="","",IF(H83="GENNAIO","",IF(H83="FEBBRAIO","",IF(H83="MARZO","",IF(H83="APRILE","",IF(H83="MAGGIO","",IF(H83="GIUGNO","",IF(H83="LUGLIO","",IF(H83="AGOSTO","",IF(H83="SETTEMBRE","",IF(H83="OTTOBRE","",IF(H83="NOVEMBRE","",IF(H83="DICEMBRE","",IF(OR('Calendario Attività Giovanile'!$E83="",'Calendario Attività Giovanile'!$F83="",'Calendario Attività Giovanile'!$I83="",'Calendario Attività Giovanile'!$J83=""),"ERRORE! MANCA…","")))))))))))))),"")</f>
        <v/>
      </c>
      <c r="M83" s="21" t="str">
        <f t="shared" si="5"/>
        <v/>
      </c>
      <c r="N83" s="21" t="str">
        <f t="shared" si="6"/>
        <v/>
      </c>
      <c r="O83" s="21" t="str">
        <f t="shared" si="7"/>
        <v/>
      </c>
      <c r="P83" s="21" t="str">
        <f t="shared" si="8"/>
        <v/>
      </c>
      <c r="Q83" s="10" t="str">
        <f t="shared" si="9"/>
        <v/>
      </c>
      <c r="R83" s="10"/>
      <c r="S83" s="10"/>
      <c r="T83" s="10"/>
      <c r="U83" s="10"/>
      <c r="V83" s="3"/>
      <c r="W83" s="3"/>
      <c r="X83" s="3"/>
      <c r="Y83" s="3"/>
      <c r="Z83" s="3"/>
      <c r="AA83" s="3"/>
      <c r="AB83" s="114" t="s">
        <v>204</v>
      </c>
      <c r="AC83" s="26">
        <f>COUNTIFS(Calendario_Attività_Giovanile[Tipologia],$AC$7,Calendario_Attività_Giovanile[Circolo],$AB83)</f>
        <v>0</v>
      </c>
      <c r="AD83" s="26">
        <f>COUNTIFS(Calendario_Attività_Giovanile[Tipologia],$AD$7,Calendario_Attività_Giovanile[Circolo],AB83)</f>
        <v>1</v>
      </c>
      <c r="AE83" s="26">
        <f>COUNTIFS(Calendario_Attività_Giovanile[Tipologia],$AE$7,Calendario_Attività_Giovanile[Circolo],AB83)</f>
        <v>0</v>
      </c>
      <c r="AF83" s="113"/>
      <c r="AG83" s="113"/>
      <c r="AH83" s="113"/>
      <c r="AI83"/>
    </row>
    <row r="84" spans="1:36" ht="21" x14ac:dyDescent="0.25">
      <c r="A84" s="9"/>
      <c r="B84" s="166" t="s">
        <v>388</v>
      </c>
      <c r="C84" s="42" t="s">
        <v>67</v>
      </c>
      <c r="D84" s="37"/>
      <c r="E84" s="37" t="s">
        <v>23</v>
      </c>
      <c r="F84" s="37">
        <v>6</v>
      </c>
      <c r="G84" s="37"/>
      <c r="H84" s="143" t="s">
        <v>566</v>
      </c>
      <c r="I84" s="37" t="s">
        <v>147</v>
      </c>
      <c r="J84" s="37">
        <v>4</v>
      </c>
      <c r="K84" t="s">
        <v>219</v>
      </c>
      <c r="L84" s="20" t="str">
        <f>IFERROR(IF(H84="","",IF(H84="GENNAIO","",IF(H84="FEBBRAIO","",IF(H84="MARZO","",IF(H84="APRILE","",IF(H84="MAGGIO","",IF(H84="GIUGNO","",IF(H84="LUGLIO","",IF(H84="AGOSTO","",IF(H84="SETTEMBRE","",IF(H84="OTTOBRE","",IF(H84="NOVEMBRE","",IF(H84="DICEMBRE","",IF(OR('Calendario Attività Giovanile'!$E84="",'Calendario Attività Giovanile'!$F84="",'Calendario Attività Giovanile'!$I84="",'Calendario Attività Giovanile'!$J84=""),"ERRORE! MANCA…","")))))))))))))),"")</f>
        <v/>
      </c>
      <c r="M84" s="21" t="str">
        <f t="shared" si="5"/>
        <v/>
      </c>
      <c r="N84" s="21" t="str">
        <f t="shared" si="6"/>
        <v/>
      </c>
      <c r="O84" s="21" t="str">
        <f t="shared" si="7"/>
        <v/>
      </c>
      <c r="P84" s="21" t="str">
        <f t="shared" si="8"/>
        <v/>
      </c>
      <c r="Q84" s="10" t="str">
        <f t="shared" si="9"/>
        <v/>
      </c>
      <c r="R84" s="10"/>
      <c r="S84" s="10"/>
      <c r="T84" s="10"/>
      <c r="U84" s="10"/>
      <c r="V84" s="3"/>
      <c r="W84" s="3"/>
      <c r="X84" s="3"/>
      <c r="Y84" s="3"/>
      <c r="Z84" s="3"/>
      <c r="AA84" s="3"/>
      <c r="AB84" s="114" t="s">
        <v>177</v>
      </c>
      <c r="AC84" s="26">
        <f>COUNTIFS(Calendario_Attività_Giovanile[Tipologia],$AC$7,Calendario_Attività_Giovanile[Circolo],$AB84)</f>
        <v>0</v>
      </c>
      <c r="AD84" s="26">
        <f>COUNTIFS(Calendario_Attività_Giovanile[Tipologia],$AD$7,Calendario_Attività_Giovanile[Circolo],AB84)</f>
        <v>0</v>
      </c>
      <c r="AE84" s="26">
        <f>COUNTIFS(Calendario_Attività_Giovanile[Tipologia],$AE$7,Calendario_Attività_Giovanile[Circolo],AB84)</f>
        <v>0</v>
      </c>
      <c r="AF84" s="113"/>
      <c r="AG84" s="113"/>
      <c r="AH84" s="113"/>
      <c r="AI84"/>
    </row>
    <row r="85" spans="1:36" ht="21" x14ac:dyDescent="0.25">
      <c r="A85" s="9"/>
      <c r="B85" s="166" t="s">
        <v>76</v>
      </c>
      <c r="C85" s="42" t="s">
        <v>67</v>
      </c>
      <c r="D85" s="37"/>
      <c r="E85" s="37" t="s">
        <v>18</v>
      </c>
      <c r="F85" s="37">
        <v>6</v>
      </c>
      <c r="G85" s="37">
        <v>7</v>
      </c>
      <c r="H85" s="143" t="s">
        <v>556</v>
      </c>
      <c r="I85" s="37" t="s">
        <v>85</v>
      </c>
      <c r="J85" s="37">
        <v>4</v>
      </c>
      <c r="K85" t="s">
        <v>449</v>
      </c>
      <c r="L85" s="20" t="str">
        <f>IFERROR(IF(H85="","",IF(H85="GENNAIO","",IF(H85="FEBBRAIO","",IF(H85="MARZO","",IF(H85="APRILE","",IF(H85="MAGGIO","",IF(H85="GIUGNO","",IF(H85="LUGLIO","",IF(H85="AGOSTO","",IF(H85="SETTEMBRE","",IF(H85="OTTOBRE","",IF(H85="NOVEMBRE","",IF(H85="DICEMBRE","",IF(OR('Calendario Attività Giovanile'!$E85="",'Calendario Attività Giovanile'!$F85="",'Calendario Attività Giovanile'!$I85="",'Calendario Attività Giovanile'!$J85=""),"ERRORE! MANCA…","")))))))))))))),"")</f>
        <v/>
      </c>
      <c r="M85" s="21" t="str">
        <f t="shared" si="5"/>
        <v/>
      </c>
      <c r="N85" s="21" t="str">
        <f t="shared" si="6"/>
        <v/>
      </c>
      <c r="O85" s="21" t="str">
        <f t="shared" si="7"/>
        <v/>
      </c>
      <c r="P85" s="21" t="str">
        <f t="shared" si="8"/>
        <v/>
      </c>
      <c r="Q85" s="10" t="str">
        <f t="shared" si="9"/>
        <v/>
      </c>
      <c r="R85" s="10"/>
      <c r="S85" s="10"/>
      <c r="T85" s="10"/>
      <c r="U85" s="10"/>
      <c r="V85" s="3"/>
      <c r="W85" s="3"/>
      <c r="X85" s="3"/>
      <c r="Y85" s="3"/>
      <c r="Z85" s="3"/>
      <c r="AA85" s="3"/>
      <c r="AB85" s="114" t="s">
        <v>102</v>
      </c>
      <c r="AC85" s="26">
        <f>COUNTIFS(Calendario_Attività_Giovanile[Tipologia],$AC$7,Calendario_Attività_Giovanile[Circolo],$AB85)</f>
        <v>0</v>
      </c>
      <c r="AD85" s="26">
        <f>COUNTIFS(Calendario_Attività_Giovanile[Tipologia],$AD$7,Calendario_Attività_Giovanile[Circolo],AB85)</f>
        <v>0</v>
      </c>
      <c r="AE85" s="26">
        <f>COUNTIFS(Calendario_Attività_Giovanile[Tipologia],$AE$7,Calendario_Attività_Giovanile[Circolo],AB85)</f>
        <v>0</v>
      </c>
      <c r="AF85" s="113"/>
      <c r="AG85" s="113"/>
      <c r="AH85" s="113"/>
      <c r="AI85"/>
    </row>
    <row r="86" spans="1:36" ht="21" x14ac:dyDescent="0.25">
      <c r="A86" s="9"/>
      <c r="B86" s="166" t="s">
        <v>388</v>
      </c>
      <c r="C86" s="42" t="s">
        <v>67</v>
      </c>
      <c r="D86" s="37"/>
      <c r="E86" s="37" t="s">
        <v>24</v>
      </c>
      <c r="F86" s="37">
        <v>6</v>
      </c>
      <c r="G86" s="37"/>
      <c r="H86" s="143" t="s">
        <v>328</v>
      </c>
      <c r="I86" s="37" t="s">
        <v>178</v>
      </c>
      <c r="J86" s="37">
        <v>6</v>
      </c>
      <c r="K86" t="s">
        <v>219</v>
      </c>
      <c r="L86" s="20" t="str">
        <f>IFERROR(IF(H86="","",IF(H86="GENNAIO","",IF(H86="FEBBRAIO","",IF(H86="MARZO","",IF(H86="APRILE","",IF(H86="MAGGIO","",IF(H86="GIUGNO","",IF(H86="LUGLIO","",IF(H86="AGOSTO","",IF(H86="SETTEMBRE","",IF(H86="OTTOBRE","",IF(H86="NOVEMBRE","",IF(H86="DICEMBRE","",IF(OR('Calendario Attività Giovanile'!$E86="",'Calendario Attività Giovanile'!$F86="",'Calendario Attività Giovanile'!$I86="",'Calendario Attività Giovanile'!$J86=""),"ERRORE! MANCA…","")))))))))))))),"")</f>
        <v/>
      </c>
      <c r="M86" s="21" t="str">
        <f t="shared" si="5"/>
        <v/>
      </c>
      <c r="N86" s="21" t="str">
        <f t="shared" si="6"/>
        <v/>
      </c>
      <c r="O86" s="21" t="str">
        <f t="shared" si="7"/>
        <v/>
      </c>
      <c r="P86" s="21" t="str">
        <f t="shared" si="8"/>
        <v/>
      </c>
      <c r="Q86" s="10" t="str">
        <f t="shared" si="9"/>
        <v/>
      </c>
      <c r="R86" s="10"/>
      <c r="S86" s="10"/>
      <c r="T86" s="10"/>
      <c r="U86" s="10"/>
      <c r="V86" s="3"/>
      <c r="W86" s="3"/>
      <c r="X86" s="3"/>
      <c r="Y86" s="3"/>
      <c r="Z86" s="3"/>
      <c r="AA86" s="3"/>
      <c r="AB86" s="114" t="s">
        <v>154</v>
      </c>
      <c r="AC86" s="26">
        <f>COUNTIFS(Calendario_Attività_Giovanile[Tipologia],$AC$7,Calendario_Attività_Giovanile[Circolo],$AB86)</f>
        <v>0</v>
      </c>
      <c r="AD86" s="26">
        <f>COUNTIFS(Calendario_Attività_Giovanile[Tipologia],$AD$7,Calendario_Attività_Giovanile[Circolo],AB86)</f>
        <v>1</v>
      </c>
      <c r="AE86" s="26">
        <f>COUNTIFS(Calendario_Attività_Giovanile[Tipologia],$AE$7,Calendario_Attività_Giovanile[Circolo],AB86)</f>
        <v>0</v>
      </c>
      <c r="AF86" s="113"/>
      <c r="AG86" s="113"/>
      <c r="AH86" s="113"/>
      <c r="AI86"/>
    </row>
    <row r="87" spans="1:36" s="15" customFormat="1" ht="21" x14ac:dyDescent="0.35">
      <c r="A87" s="9"/>
      <c r="B87" s="166" t="s">
        <v>306</v>
      </c>
      <c r="C87" s="42" t="s">
        <v>67</v>
      </c>
      <c r="D87" s="37"/>
      <c r="E87" s="37" t="s">
        <v>21</v>
      </c>
      <c r="F87" s="37">
        <v>7</v>
      </c>
      <c r="G87" s="37">
        <v>8</v>
      </c>
      <c r="H87" s="143" t="s">
        <v>295</v>
      </c>
      <c r="I87" s="37" t="s">
        <v>87</v>
      </c>
      <c r="J87" s="37">
        <v>1</v>
      </c>
      <c r="K87" t="s">
        <v>262</v>
      </c>
      <c r="L87" s="20" t="str">
        <f>IFERROR(IF(H87="","",IF(H87="GENNAIO","",IF(H87="FEBBRAIO","",IF(H87="MARZO","",IF(H87="APRILE","",IF(H87="MAGGIO","",IF(H87="GIUGNO","",IF(H87="LUGLIO","",IF(H87="AGOSTO","",IF(H87="SETTEMBRE","",IF(H87="OTTOBRE","",IF(H87="NOVEMBRE","",IF(H87="DICEMBRE","",IF(OR('Calendario Attività Giovanile'!$E87="",'Calendario Attività Giovanile'!$F87="",'Calendario Attività Giovanile'!$I87="",'Calendario Attività Giovanile'!$J87=""),"ERRORE! MANCA…","")))))))))))))),"")</f>
        <v/>
      </c>
      <c r="M87" s="21" t="str">
        <f t="shared" si="5"/>
        <v/>
      </c>
      <c r="N87" s="21" t="str">
        <f t="shared" si="6"/>
        <v/>
      </c>
      <c r="O87" s="21" t="str">
        <f t="shared" si="7"/>
        <v/>
      </c>
      <c r="P87" s="21" t="str">
        <f t="shared" si="8"/>
        <v/>
      </c>
      <c r="Q87" s="10" t="str">
        <f t="shared" si="9"/>
        <v/>
      </c>
      <c r="R87" s="10"/>
      <c r="S87" s="10"/>
      <c r="T87" s="10"/>
      <c r="U87" s="10"/>
      <c r="V87" s="22"/>
      <c r="W87" s="22"/>
      <c r="X87" s="22"/>
      <c r="Y87" s="22"/>
      <c r="Z87" s="22"/>
      <c r="AA87" s="22"/>
      <c r="AB87" s="114" t="s">
        <v>181</v>
      </c>
      <c r="AC87" s="26">
        <f>COUNTIFS(Calendario_Attività_Giovanile[Tipologia],$AC$7,Calendario_Attività_Giovanile[Circolo],$AB87)</f>
        <v>0</v>
      </c>
      <c r="AD87" s="26">
        <f>COUNTIFS(Calendario_Attività_Giovanile[Tipologia],$AD$7,Calendario_Attività_Giovanile[Circolo],AB87)</f>
        <v>0</v>
      </c>
      <c r="AE87" s="26">
        <f>COUNTIFS(Calendario_Attività_Giovanile[Tipologia],$AE$7,Calendario_Attività_Giovanile[Circolo],AB87)</f>
        <v>2</v>
      </c>
      <c r="AF87" s="113"/>
      <c r="AG87" s="113"/>
      <c r="AH87" s="113"/>
    </row>
    <row r="88" spans="1:36" ht="21" x14ac:dyDescent="0.25">
      <c r="A88" s="9"/>
      <c r="B88" s="166" t="s">
        <v>361</v>
      </c>
      <c r="C88" s="42" t="s">
        <v>67</v>
      </c>
      <c r="D88" s="37"/>
      <c r="E88" s="37" t="s">
        <v>24</v>
      </c>
      <c r="F88" s="37">
        <v>7</v>
      </c>
      <c r="G88" s="37"/>
      <c r="H88" s="143" t="s">
        <v>481</v>
      </c>
      <c r="I88" s="37" t="s">
        <v>88</v>
      </c>
      <c r="J88" s="37">
        <v>2</v>
      </c>
      <c r="K88" t="s">
        <v>236</v>
      </c>
      <c r="L88" s="20" t="str">
        <f>IFERROR(IF(H88="","",IF(H88="GENNAIO","",IF(H88="FEBBRAIO","",IF(H88="MARZO","",IF(H88="APRILE","",IF(H88="MAGGIO","",IF(H88="GIUGNO","",IF(H88="LUGLIO","",IF(H88="AGOSTO","",IF(H88="SETTEMBRE","",IF(H88="OTTOBRE","",IF(H88="NOVEMBRE","",IF(H88="DICEMBRE","",IF(OR('Calendario Attività Giovanile'!$E88="",'Calendario Attività Giovanile'!$F88="",'Calendario Attività Giovanile'!$I88="",'Calendario Attività Giovanile'!$J88=""),"ERRORE! MANCA…","")))))))))))))),"")</f>
        <v/>
      </c>
      <c r="M88" s="21" t="str">
        <f t="shared" si="5"/>
        <v/>
      </c>
      <c r="N88" s="21" t="str">
        <f t="shared" si="6"/>
        <v/>
      </c>
      <c r="O88" s="21" t="str">
        <f t="shared" si="7"/>
        <v/>
      </c>
      <c r="P88" s="21" t="str">
        <f t="shared" si="8"/>
        <v/>
      </c>
      <c r="Q88" s="10" t="str">
        <f t="shared" si="9"/>
        <v/>
      </c>
      <c r="R88" s="10"/>
      <c r="S88" s="10"/>
      <c r="T88" s="10"/>
      <c r="U88" s="10"/>
      <c r="V88" s="3"/>
      <c r="W88" s="3"/>
      <c r="X88" s="3"/>
      <c r="Y88" s="3"/>
      <c r="Z88" s="3"/>
      <c r="AA88" s="3"/>
      <c r="AB88" s="114" t="s">
        <v>173</v>
      </c>
      <c r="AC88" s="26">
        <f>COUNTIFS(Calendario_Attività_Giovanile[Tipologia],$AC$7,Calendario_Attività_Giovanile[Circolo],$AB88)</f>
        <v>0</v>
      </c>
      <c r="AD88" s="26">
        <f>COUNTIFS(Calendario_Attività_Giovanile[Tipologia],$AD$7,Calendario_Attività_Giovanile[Circolo],AB88)</f>
        <v>2</v>
      </c>
      <c r="AE88" s="26">
        <f>COUNTIFS(Calendario_Attività_Giovanile[Tipologia],$AE$7,Calendario_Attività_Giovanile[Circolo],AB88)</f>
        <v>2</v>
      </c>
      <c r="AF88" s="113"/>
      <c r="AG88" s="113"/>
      <c r="AH88" s="113"/>
      <c r="AI88"/>
    </row>
    <row r="89" spans="1:36" ht="21" x14ac:dyDescent="0.25">
      <c r="A89" s="9"/>
      <c r="B89" s="166" t="s">
        <v>361</v>
      </c>
      <c r="C89" s="42" t="s">
        <v>67</v>
      </c>
      <c r="D89" s="37"/>
      <c r="E89" s="37" t="s">
        <v>22</v>
      </c>
      <c r="F89" s="37">
        <v>7</v>
      </c>
      <c r="G89" s="37"/>
      <c r="H89" s="143" t="s">
        <v>329</v>
      </c>
      <c r="I89" s="37" t="s">
        <v>574</v>
      </c>
      <c r="J89" s="37">
        <v>3</v>
      </c>
      <c r="K89" t="s">
        <v>236</v>
      </c>
      <c r="L89" s="20" t="str">
        <f>IFERROR(IF(H89="","",IF(H89="GENNAIO","",IF(H89="FEBBRAIO","",IF(H89="MARZO","",IF(H89="APRILE","",IF(H89="MAGGIO","",IF(H89="GIUGNO","",IF(H89="LUGLIO","",IF(H89="AGOSTO","",IF(H89="SETTEMBRE","",IF(H89="OTTOBRE","",IF(H89="NOVEMBRE","",IF(H89="DICEMBRE","",IF(OR('Calendario Attività Giovanile'!$E89="",'Calendario Attività Giovanile'!$F89="",'Calendario Attività Giovanile'!$I89="",'Calendario Attività Giovanile'!$J89=""),"ERRORE! MANCA…","")))))))))))))),"")</f>
        <v/>
      </c>
      <c r="M89" s="21" t="str">
        <f t="shared" si="5"/>
        <v/>
      </c>
      <c r="N89" s="21" t="str">
        <f t="shared" si="6"/>
        <v/>
      </c>
      <c r="O89" s="21" t="str">
        <f t="shared" si="7"/>
        <v/>
      </c>
      <c r="P89" s="21" t="str">
        <f t="shared" si="8"/>
        <v/>
      </c>
      <c r="Q89" s="10" t="str">
        <f t="shared" si="9"/>
        <v/>
      </c>
      <c r="R89" s="10"/>
      <c r="S89" s="10"/>
      <c r="T89" s="10"/>
      <c r="U89" s="10"/>
      <c r="V89" s="2"/>
      <c r="W89" s="3"/>
      <c r="X89" s="3"/>
      <c r="Y89" s="3"/>
      <c r="Z89" s="3"/>
      <c r="AA89" s="3"/>
      <c r="AB89" s="114" t="s">
        <v>94</v>
      </c>
      <c r="AC89" s="26">
        <f>COUNTIFS(Calendario_Attività_Giovanile[Tipologia],$AC$7,Calendario_Attività_Giovanile[Circolo],$AB89)</f>
        <v>0</v>
      </c>
      <c r="AD89" s="26">
        <f>COUNTIFS(Calendario_Attività_Giovanile[Tipologia],$AD$7,Calendario_Attività_Giovanile[Circolo],AB89)</f>
        <v>1</v>
      </c>
      <c r="AE89" s="26">
        <f>COUNTIFS(Calendario_Attività_Giovanile[Tipologia],$AE$7,Calendario_Attività_Giovanile[Circolo],AB89)</f>
        <v>0</v>
      </c>
      <c r="AF89" s="113"/>
      <c r="AG89" s="113"/>
      <c r="AH89" s="113"/>
      <c r="AI89" s="3"/>
      <c r="AJ89" s="3"/>
    </row>
    <row r="90" spans="1:36" ht="21" x14ac:dyDescent="0.25">
      <c r="A90" s="9"/>
      <c r="B90" s="166" t="s">
        <v>289</v>
      </c>
      <c r="C90" s="42" t="s">
        <v>67</v>
      </c>
      <c r="D90" s="37"/>
      <c r="E90" s="37" t="s">
        <v>59</v>
      </c>
      <c r="F90" s="37">
        <v>7</v>
      </c>
      <c r="G90" s="37">
        <v>9</v>
      </c>
      <c r="H90" s="143" t="s">
        <v>560</v>
      </c>
      <c r="I90" s="37" t="s">
        <v>86</v>
      </c>
      <c r="J90" s="37">
        <v>6</v>
      </c>
      <c r="K90" t="s">
        <v>237</v>
      </c>
      <c r="L90" s="20" t="str">
        <f>IFERROR(IF(H90="","",IF(H90="GENNAIO","",IF(H90="FEBBRAIO","",IF(H90="MARZO","",IF(H90="APRILE","",IF(H90="MAGGIO","",IF(H90="GIUGNO","",IF(H90="LUGLIO","",IF(H90="AGOSTO","",IF(H90="SETTEMBRE","",IF(H90="OTTOBRE","",IF(H90="NOVEMBRE","",IF(H90="DICEMBRE","",IF(OR('Calendario Attività Giovanile'!$E90="",'Calendario Attività Giovanile'!$F90="",'Calendario Attività Giovanile'!$I90="",'Calendario Attività Giovanile'!$J90=""),"ERRORE! MANCA…","")))))))))))))),"")</f>
        <v/>
      </c>
      <c r="M90" s="21" t="str">
        <f t="shared" si="5"/>
        <v/>
      </c>
      <c r="N90" s="21" t="str">
        <f t="shared" si="6"/>
        <v/>
      </c>
      <c r="O90" s="21" t="str">
        <f t="shared" si="7"/>
        <v/>
      </c>
      <c r="P90" s="21" t="str">
        <f t="shared" si="8"/>
        <v/>
      </c>
      <c r="Q90" s="10" t="str">
        <f t="shared" si="9"/>
        <v/>
      </c>
      <c r="R90" s="10"/>
      <c r="S90" s="10"/>
      <c r="T90" s="10"/>
      <c r="U90" s="10"/>
      <c r="V90" s="2"/>
      <c r="W90" s="3"/>
      <c r="X90" s="3"/>
      <c r="Y90" s="3"/>
      <c r="Z90" s="3"/>
      <c r="AA90" s="3"/>
      <c r="AB90" s="114" t="s">
        <v>92</v>
      </c>
      <c r="AC90" s="26">
        <f>COUNTIFS(Calendario_Attività_Giovanile[Tipologia],$AC$7,Calendario_Attività_Giovanile[Circolo],$AB90)</f>
        <v>0</v>
      </c>
      <c r="AD90" s="26">
        <f>COUNTIFS(Calendario_Attività_Giovanile[Tipologia],$AD$7,Calendario_Attività_Giovanile[Circolo],AB90)</f>
        <v>1</v>
      </c>
      <c r="AE90" s="26">
        <f>COUNTIFS(Calendario_Attività_Giovanile[Tipologia],$AE$7,Calendario_Attività_Giovanile[Circolo],AB90)</f>
        <v>2</v>
      </c>
      <c r="AF90" s="113"/>
      <c r="AG90" s="113"/>
      <c r="AH90" s="113"/>
      <c r="AI90" s="3"/>
      <c r="AJ90" s="3"/>
    </row>
    <row r="91" spans="1:36" ht="21" x14ac:dyDescent="0.25">
      <c r="A91" s="9"/>
      <c r="B91" s="166" t="s">
        <v>432</v>
      </c>
      <c r="C91" s="42" t="s">
        <v>67</v>
      </c>
      <c r="D91" s="37"/>
      <c r="E91" s="37" t="s">
        <v>23</v>
      </c>
      <c r="F91" s="37">
        <v>8</v>
      </c>
      <c r="G91" s="37"/>
      <c r="H91" s="143" t="s">
        <v>327</v>
      </c>
      <c r="I91" s="37" t="s">
        <v>142</v>
      </c>
      <c r="J91" s="37">
        <v>4</v>
      </c>
      <c r="K91" t="s">
        <v>216</v>
      </c>
      <c r="L91" s="20" t="str">
        <f>IFERROR(IF(H91="","",IF(H91="GENNAIO","",IF(H91="FEBBRAIO","",IF(H91="MARZO","",IF(H91="APRILE","",IF(H91="MAGGIO","",IF(H91="GIUGNO","",IF(H91="LUGLIO","",IF(H91="AGOSTO","",IF(H91="SETTEMBRE","",IF(H91="OTTOBRE","",IF(H91="NOVEMBRE","",IF(H91="DICEMBRE","",IF(OR('Calendario Attività Giovanile'!$E91="",'Calendario Attività Giovanile'!$F91="",'Calendario Attività Giovanile'!$I91="",'Calendario Attività Giovanile'!$J91=""),"ERRORE! MANCA…","")))))))))))))),"")</f>
        <v/>
      </c>
      <c r="M91" s="21" t="str">
        <f t="shared" si="5"/>
        <v/>
      </c>
      <c r="N91" s="21" t="str">
        <f t="shared" si="6"/>
        <v/>
      </c>
      <c r="O91" s="21" t="str">
        <f t="shared" si="7"/>
        <v/>
      </c>
      <c r="P91" s="21" t="str">
        <f t="shared" si="8"/>
        <v/>
      </c>
      <c r="Q91" s="10" t="str">
        <f t="shared" si="9"/>
        <v/>
      </c>
      <c r="R91" s="10"/>
      <c r="S91" s="10"/>
      <c r="T91" s="10"/>
      <c r="U91" s="10"/>
      <c r="V91" s="2"/>
      <c r="W91" s="3"/>
      <c r="X91" s="3"/>
      <c r="Y91" s="3"/>
      <c r="Z91" s="3"/>
      <c r="AA91" s="3"/>
      <c r="AB91" s="114" t="s">
        <v>128</v>
      </c>
      <c r="AC91" s="26">
        <f>COUNTIFS(Calendario_Attività_Giovanile[Tipologia],$AC$7,Calendario_Attività_Giovanile[Circolo],$AB91)</f>
        <v>0</v>
      </c>
      <c r="AD91" s="26">
        <f>COUNTIFS(Calendario_Attività_Giovanile[Tipologia],$AD$7,Calendario_Attività_Giovanile[Circolo],AB91)</f>
        <v>2</v>
      </c>
      <c r="AE91" s="26">
        <f>COUNTIFS(Calendario_Attività_Giovanile[Tipologia],$AE$7,Calendario_Attività_Giovanile[Circolo],AB91)</f>
        <v>0</v>
      </c>
      <c r="AF91" s="113"/>
      <c r="AG91" s="113"/>
      <c r="AH91" s="113"/>
      <c r="AI91" s="3"/>
      <c r="AJ91" s="3"/>
    </row>
    <row r="92" spans="1:36" ht="21" x14ac:dyDescent="0.25">
      <c r="A92" s="9"/>
      <c r="B92" s="166" t="s">
        <v>432</v>
      </c>
      <c r="C92" s="42" t="s">
        <v>67</v>
      </c>
      <c r="D92" s="37"/>
      <c r="E92" s="37" t="s">
        <v>22</v>
      </c>
      <c r="F92" s="37">
        <v>8</v>
      </c>
      <c r="G92" s="37"/>
      <c r="H92" s="143" t="s">
        <v>329</v>
      </c>
      <c r="I92" s="37" t="s">
        <v>64</v>
      </c>
      <c r="J92" s="37">
        <v>7</v>
      </c>
      <c r="K92" t="s">
        <v>216</v>
      </c>
      <c r="L92" s="20" t="str">
        <f>IFERROR(IF(H92="","",IF(H92="GENNAIO","",IF(H92="FEBBRAIO","",IF(H92="MARZO","",IF(H92="APRILE","",IF(H92="MAGGIO","",IF(H92="GIUGNO","",IF(H92="LUGLIO","",IF(H92="AGOSTO","",IF(H92="SETTEMBRE","",IF(H92="OTTOBRE","",IF(H92="NOVEMBRE","",IF(H92="DICEMBRE","",IF(OR('Calendario Attività Giovanile'!$E92="",'Calendario Attività Giovanile'!$F92="",'Calendario Attività Giovanile'!$I92="",'Calendario Attività Giovanile'!$J92=""),"ERRORE! MANCA…","")))))))))))))),"")</f>
        <v/>
      </c>
      <c r="M92" s="21" t="str">
        <f t="shared" si="5"/>
        <v/>
      </c>
      <c r="N92" s="21" t="str">
        <f t="shared" si="6"/>
        <v/>
      </c>
      <c r="O92" s="21" t="str">
        <f t="shared" si="7"/>
        <v/>
      </c>
      <c r="P92" s="21" t="str">
        <f t="shared" si="8"/>
        <v/>
      </c>
      <c r="Q92" s="10" t="str">
        <f t="shared" si="9"/>
        <v/>
      </c>
      <c r="R92" s="10"/>
      <c r="S92" s="10"/>
      <c r="T92" s="10"/>
      <c r="U92" s="10"/>
      <c r="V92" s="2"/>
      <c r="W92" s="3"/>
      <c r="X92" s="3"/>
      <c r="Y92" s="3"/>
      <c r="Z92" s="3"/>
      <c r="AA92" s="3"/>
      <c r="AB92" s="116" t="s">
        <v>127</v>
      </c>
      <c r="AC92" s="26">
        <f>COUNTIFS(Calendario_Attività_Giovanile[Tipologia],$AC$7,Calendario_Attività_Giovanile[Circolo],$AB92)</f>
        <v>0</v>
      </c>
      <c r="AD92" s="26">
        <f>COUNTIFS(Calendario_Attività_Giovanile[Tipologia],$AD$7,Calendario_Attività_Giovanile[Circolo],AB92)</f>
        <v>1</v>
      </c>
      <c r="AE92" s="26">
        <f>COUNTIFS(Calendario_Attività_Giovanile[Tipologia],$AE$7,Calendario_Attività_Giovanile[Circolo],AB92)</f>
        <v>2</v>
      </c>
      <c r="AF92" s="113"/>
      <c r="AG92" s="113"/>
      <c r="AH92" s="113"/>
      <c r="AI92" s="3"/>
      <c r="AJ92" s="3"/>
    </row>
    <row r="93" spans="1:36" ht="21" x14ac:dyDescent="0.25">
      <c r="A93" s="9"/>
      <c r="B93" s="166" t="s">
        <v>362</v>
      </c>
      <c r="C93" s="42" t="s">
        <v>67</v>
      </c>
      <c r="D93" s="37"/>
      <c r="E93" s="37" t="s">
        <v>24</v>
      </c>
      <c r="F93" s="37">
        <v>9</v>
      </c>
      <c r="G93" s="37"/>
      <c r="H93" s="143" t="s">
        <v>328</v>
      </c>
      <c r="I93" s="37" t="s">
        <v>397</v>
      </c>
      <c r="J93" s="37">
        <v>3</v>
      </c>
      <c r="K93" t="s">
        <v>220</v>
      </c>
      <c r="L93" s="20" t="str">
        <f>IFERROR(IF(H93="","",IF(H93="GENNAIO","",IF(H93="FEBBRAIO","",IF(H93="MARZO","",IF(H93="APRILE","",IF(H93="MAGGIO","",IF(H93="GIUGNO","",IF(H93="LUGLIO","",IF(H93="AGOSTO","",IF(H93="SETTEMBRE","",IF(H93="OTTOBRE","",IF(H93="NOVEMBRE","",IF(H93="DICEMBRE","",IF(OR('Calendario Attività Giovanile'!$E93="",'Calendario Attività Giovanile'!$F93="",'Calendario Attività Giovanile'!$I93="",'Calendario Attività Giovanile'!$J93=""),"ERRORE! MANCA…","")))))))))))))),"")</f>
        <v/>
      </c>
      <c r="M93" s="21" t="str">
        <f t="shared" si="5"/>
        <v/>
      </c>
      <c r="N93" s="21" t="str">
        <f t="shared" si="6"/>
        <v/>
      </c>
      <c r="O93" s="21" t="str">
        <f t="shared" si="7"/>
        <v/>
      </c>
      <c r="P93" s="21" t="str">
        <f t="shared" si="8"/>
        <v/>
      </c>
      <c r="Q93" s="10" t="str">
        <f t="shared" si="9"/>
        <v/>
      </c>
      <c r="R93" s="10"/>
      <c r="S93" s="10"/>
      <c r="T93" s="10"/>
      <c r="U93" s="10"/>
      <c r="V93" s="2"/>
      <c r="W93" s="3"/>
      <c r="X93" s="3"/>
      <c r="Y93" s="3"/>
      <c r="Z93" s="3"/>
      <c r="AA93" s="3"/>
      <c r="AB93" s="114" t="s">
        <v>98</v>
      </c>
      <c r="AC93" s="26">
        <f>COUNTIFS(Calendario_Attività_Giovanile[Tipologia],$AC$7,Calendario_Attività_Giovanile[Circolo],$AB93)</f>
        <v>0</v>
      </c>
      <c r="AD93" s="26">
        <f>COUNTIFS(Calendario_Attività_Giovanile[Tipologia],$AD$7,Calendario_Attività_Giovanile[Circolo],AB93)</f>
        <v>2</v>
      </c>
      <c r="AE93" s="26">
        <f>COUNTIFS(Calendario_Attività_Giovanile[Tipologia],$AE$7,Calendario_Attività_Giovanile[Circolo],AB93)</f>
        <v>1</v>
      </c>
      <c r="AF93" s="113"/>
      <c r="AG93" s="113"/>
      <c r="AH93" s="113"/>
      <c r="AI93" s="3"/>
      <c r="AJ93" s="3"/>
    </row>
    <row r="94" spans="1:36" ht="21" x14ac:dyDescent="0.25">
      <c r="A94" s="9"/>
      <c r="B94" s="166" t="s">
        <v>362</v>
      </c>
      <c r="C94" s="42" t="s">
        <v>67</v>
      </c>
      <c r="D94" s="37"/>
      <c r="E94" s="37" t="s">
        <v>24</v>
      </c>
      <c r="F94" s="37">
        <v>9</v>
      </c>
      <c r="G94" s="37"/>
      <c r="H94" s="143" t="s">
        <v>328</v>
      </c>
      <c r="I94" s="37" t="s">
        <v>145</v>
      </c>
      <c r="J94" s="37">
        <v>4</v>
      </c>
      <c r="K94" t="s">
        <v>220</v>
      </c>
      <c r="L94" s="20" t="str">
        <f>IFERROR(IF(H94="","",IF(H94="GENNAIO","",IF(H94="FEBBRAIO","",IF(H94="MARZO","",IF(H94="APRILE","",IF(H94="MAGGIO","",IF(H94="GIUGNO","",IF(H94="LUGLIO","",IF(H94="AGOSTO","",IF(H94="SETTEMBRE","",IF(H94="OTTOBRE","",IF(H94="NOVEMBRE","",IF(H94="DICEMBRE","",IF(OR('Calendario Attività Giovanile'!$E94="",'Calendario Attività Giovanile'!$F94="",'Calendario Attività Giovanile'!$I94="",'Calendario Attività Giovanile'!$J94=""),"ERRORE! MANCA…","")))))))))))))),"")</f>
        <v/>
      </c>
      <c r="M94" s="21" t="str">
        <f t="shared" si="5"/>
        <v/>
      </c>
      <c r="N94" s="21" t="str">
        <f t="shared" si="6"/>
        <v/>
      </c>
      <c r="O94" s="21" t="str">
        <f t="shared" si="7"/>
        <v/>
      </c>
      <c r="P94" s="21" t="str">
        <f t="shared" si="8"/>
        <v/>
      </c>
      <c r="Q94" s="10" t="str">
        <f t="shared" si="9"/>
        <v/>
      </c>
      <c r="R94" s="10"/>
      <c r="S94" s="10"/>
      <c r="T94" s="10"/>
      <c r="U94" s="10"/>
      <c r="V94" s="2"/>
      <c r="W94" s="3"/>
      <c r="X94" s="3"/>
      <c r="Y94" s="3"/>
      <c r="Z94" s="3"/>
      <c r="AA94" s="3"/>
      <c r="AB94" s="114" t="s">
        <v>107</v>
      </c>
      <c r="AC94" s="26">
        <f>COUNTIFS(Calendario_Attività_Giovanile[Tipologia],$AC$7,Calendario_Attività_Giovanile[Circolo],$AB94)</f>
        <v>0</v>
      </c>
      <c r="AD94" s="26">
        <f>COUNTIFS(Calendario_Attività_Giovanile[Tipologia],$AD$7,Calendario_Attività_Giovanile[Circolo],AB94)</f>
        <v>1</v>
      </c>
      <c r="AE94" s="26">
        <f>COUNTIFS(Calendario_Attività_Giovanile[Tipologia],$AE$7,Calendario_Attività_Giovanile[Circolo],AB94)</f>
        <v>0</v>
      </c>
      <c r="AF94" s="113"/>
      <c r="AG94" s="113"/>
      <c r="AH94" s="113"/>
      <c r="AI94" s="3"/>
      <c r="AJ94" s="3"/>
    </row>
    <row r="95" spans="1:36" ht="21" x14ac:dyDescent="0.25">
      <c r="A95" s="9"/>
      <c r="B95" s="166" t="s">
        <v>356</v>
      </c>
      <c r="C95" s="42" t="s">
        <v>67</v>
      </c>
      <c r="D95" s="37"/>
      <c r="E95" s="37" t="s">
        <v>21</v>
      </c>
      <c r="F95" s="37">
        <v>10</v>
      </c>
      <c r="G95" s="37">
        <v>11</v>
      </c>
      <c r="H95" s="143" t="s">
        <v>526</v>
      </c>
      <c r="I95" s="37" t="s">
        <v>84</v>
      </c>
      <c r="J95" s="37">
        <v>2</v>
      </c>
      <c r="K95" t="s">
        <v>534</v>
      </c>
      <c r="L95" s="20" t="str">
        <f>IFERROR(IF(H95="","",IF(H95="GENNAIO","",IF(H95="FEBBRAIO","",IF(H95="MARZO","",IF(H95="APRILE","",IF(H95="MAGGIO","",IF(H95="GIUGNO","",IF(H95="LUGLIO","",IF(H95="AGOSTO","",IF(H95="SETTEMBRE","",IF(H95="OTTOBRE","",IF(H95="NOVEMBRE","",IF(H95="DICEMBRE","",IF(OR('Calendario Attività Giovanile'!$E95="",'Calendario Attività Giovanile'!$F95="",'Calendario Attività Giovanile'!$I95="",'Calendario Attività Giovanile'!$J95=""),"ERRORE! MANCA…","")))))))))))))),"")</f>
        <v/>
      </c>
      <c r="M95" s="21" t="str">
        <f t="shared" si="5"/>
        <v/>
      </c>
      <c r="N95" s="21" t="str">
        <f t="shared" si="6"/>
        <v/>
      </c>
      <c r="O95" s="21" t="str">
        <f t="shared" si="7"/>
        <v/>
      </c>
      <c r="P95" s="21" t="str">
        <f t="shared" si="8"/>
        <v/>
      </c>
      <c r="Q95" s="10" t="str">
        <f t="shared" si="9"/>
        <v/>
      </c>
      <c r="R95" s="10"/>
      <c r="S95" s="10"/>
      <c r="T95" s="10"/>
      <c r="U95" s="10"/>
      <c r="V95" s="2"/>
      <c r="W95" s="3"/>
      <c r="X95" s="3"/>
      <c r="Y95" s="3"/>
      <c r="Z95" s="3"/>
      <c r="AA95" s="3"/>
      <c r="AB95" s="116" t="s">
        <v>90</v>
      </c>
      <c r="AC95" s="26">
        <f>COUNTIFS(Calendario_Attività_Giovanile[Tipologia],$AC$7,Calendario_Attività_Giovanile[Circolo],$AB95)</f>
        <v>0</v>
      </c>
      <c r="AD95" s="26">
        <f>COUNTIFS(Calendario_Attività_Giovanile[Tipologia],$AD$7,Calendario_Attività_Giovanile[Circolo],AB95)</f>
        <v>0</v>
      </c>
      <c r="AE95" s="26">
        <f>COUNTIFS(Calendario_Attività_Giovanile[Tipologia],$AE$7,Calendario_Attività_Giovanile[Circolo],AB95)</f>
        <v>2</v>
      </c>
      <c r="AF95" s="113"/>
      <c r="AG95" s="113"/>
      <c r="AH95" s="113"/>
      <c r="AI95" s="3"/>
      <c r="AJ95" s="3"/>
    </row>
    <row r="96" spans="1:36" ht="21" x14ac:dyDescent="0.25">
      <c r="A96" s="9"/>
      <c r="B96" s="166" t="s">
        <v>346</v>
      </c>
      <c r="C96" s="42" t="s">
        <v>67</v>
      </c>
      <c r="D96" s="37"/>
      <c r="E96" s="37" t="s">
        <v>24</v>
      </c>
      <c r="F96" s="37">
        <v>15</v>
      </c>
      <c r="G96" s="37"/>
      <c r="H96" s="143" t="s">
        <v>328</v>
      </c>
      <c r="I96" s="37" t="s">
        <v>159</v>
      </c>
      <c r="J96" s="37">
        <v>1</v>
      </c>
      <c r="K96" t="s">
        <v>216</v>
      </c>
      <c r="L96" s="20" t="str">
        <f>IFERROR(IF(H96="","",IF(H96="GENNAIO","",IF(H96="FEBBRAIO","",IF(H96="MARZO","",IF(H96="APRILE","",IF(H96="MAGGIO","",IF(H96="GIUGNO","",IF(H96="LUGLIO","",IF(H96="AGOSTO","",IF(H96="SETTEMBRE","",IF(H96="OTTOBRE","",IF(H96="NOVEMBRE","",IF(H96="DICEMBRE","",IF(OR('Calendario Attività Giovanile'!$E96="",'Calendario Attività Giovanile'!$F96="",'Calendario Attività Giovanile'!$I96="",'Calendario Attività Giovanile'!$J96=""),"ERRORE! MANCA…","")))))))))))))),"")</f>
        <v/>
      </c>
      <c r="M96" s="21" t="str">
        <f t="shared" si="5"/>
        <v/>
      </c>
      <c r="N96" s="21" t="str">
        <f t="shared" si="6"/>
        <v/>
      </c>
      <c r="O96" s="21" t="str">
        <f t="shared" si="7"/>
        <v/>
      </c>
      <c r="P96" s="21" t="str">
        <f t="shared" si="8"/>
        <v/>
      </c>
      <c r="Q96" s="10" t="str">
        <f t="shared" si="9"/>
        <v/>
      </c>
      <c r="R96" s="10"/>
      <c r="S96" s="10"/>
      <c r="T96" s="10"/>
      <c r="U96" s="10"/>
      <c r="V96" s="2"/>
      <c r="W96" s="3"/>
      <c r="X96" s="3"/>
      <c r="Y96" s="3"/>
      <c r="Z96" s="3"/>
      <c r="AA96" s="3"/>
      <c r="AB96" s="114" t="s">
        <v>101</v>
      </c>
      <c r="AC96" s="26">
        <f>COUNTIFS(Calendario_Attività_Giovanile[Tipologia],$AC$7,Calendario_Attività_Giovanile[Circolo],$AB96)</f>
        <v>0</v>
      </c>
      <c r="AD96" s="26">
        <f>COUNTIFS(Calendario_Attività_Giovanile[Tipologia],$AD$7,Calendario_Attività_Giovanile[Circolo],AB96)</f>
        <v>1</v>
      </c>
      <c r="AE96" s="26">
        <f>COUNTIFS(Calendario_Attività_Giovanile[Tipologia],$AE$7,Calendario_Attività_Giovanile[Circolo],AB96)</f>
        <v>0</v>
      </c>
      <c r="AF96" s="113"/>
      <c r="AG96" s="113"/>
      <c r="AH96" s="113"/>
      <c r="AI96" s="3"/>
      <c r="AJ96" s="3"/>
    </row>
    <row r="97" spans="1:36" ht="21" x14ac:dyDescent="0.25">
      <c r="A97" s="9"/>
      <c r="B97" s="166" t="s">
        <v>428</v>
      </c>
      <c r="C97" s="42" t="s">
        <v>67</v>
      </c>
      <c r="D97" s="37"/>
      <c r="E97" s="37" t="s">
        <v>18</v>
      </c>
      <c r="F97" s="37">
        <v>15</v>
      </c>
      <c r="G97" s="37">
        <v>16</v>
      </c>
      <c r="H97" s="143" t="s">
        <v>465</v>
      </c>
      <c r="I97" s="37" t="s">
        <v>144</v>
      </c>
      <c r="J97" s="37">
        <v>4</v>
      </c>
      <c r="K97" t="s">
        <v>259</v>
      </c>
      <c r="L97" s="20" t="str">
        <f>IFERROR(IF(H97="","",IF(H97="GENNAIO","",IF(H97="FEBBRAIO","",IF(H97="MARZO","",IF(H97="APRILE","",IF(H97="MAGGIO","",IF(H97="GIUGNO","",IF(H97="LUGLIO","",IF(H97="AGOSTO","",IF(H97="SETTEMBRE","",IF(H97="OTTOBRE","",IF(H97="NOVEMBRE","",IF(H97="DICEMBRE","",IF(OR('Calendario Attività Giovanile'!$E97="",'Calendario Attività Giovanile'!$F97="",'Calendario Attività Giovanile'!$I97="",'Calendario Attività Giovanile'!$J97=""),"ERRORE! MANCA…","")))))))))))))),"")</f>
        <v/>
      </c>
      <c r="M97" s="21" t="str">
        <f t="shared" si="5"/>
        <v/>
      </c>
      <c r="N97" s="21" t="str">
        <f t="shared" si="6"/>
        <v/>
      </c>
      <c r="O97" s="21" t="str">
        <f t="shared" si="7"/>
        <v/>
      </c>
      <c r="P97" s="21" t="str">
        <f t="shared" si="8"/>
        <v/>
      </c>
      <c r="Q97" s="10" t="str">
        <f t="shared" si="9"/>
        <v/>
      </c>
      <c r="R97" s="10"/>
      <c r="S97" s="10"/>
      <c r="T97" s="10"/>
      <c r="U97" s="10"/>
      <c r="V97" s="2"/>
      <c r="W97" s="3"/>
      <c r="X97" s="3"/>
      <c r="Y97" s="3"/>
      <c r="Z97" s="3"/>
      <c r="AA97" s="3"/>
      <c r="AB97" s="114" t="s">
        <v>182</v>
      </c>
      <c r="AC97" s="26">
        <f>COUNTIFS(Calendario_Attività_Giovanile[Tipologia],$AC$7,Calendario_Attività_Giovanile[Circolo],$AB97)</f>
        <v>0</v>
      </c>
      <c r="AD97" s="26">
        <f>COUNTIFS(Calendario_Attività_Giovanile[Tipologia],$AD$7,Calendario_Attività_Giovanile[Circolo],AB97)</f>
        <v>0</v>
      </c>
      <c r="AE97" s="26">
        <f>COUNTIFS(Calendario_Attività_Giovanile[Tipologia],$AE$7,Calendario_Attività_Giovanile[Circolo],AB97)</f>
        <v>0</v>
      </c>
      <c r="AF97" s="113"/>
      <c r="AG97" s="113"/>
      <c r="AH97" s="113"/>
      <c r="AI97" s="3"/>
      <c r="AJ97" s="3"/>
    </row>
    <row r="98" spans="1:36" ht="21" x14ac:dyDescent="0.25">
      <c r="A98" s="9"/>
      <c r="B98" s="166" t="s">
        <v>346</v>
      </c>
      <c r="C98" s="42" t="s">
        <v>67</v>
      </c>
      <c r="D98" s="37" t="s">
        <v>580</v>
      </c>
      <c r="E98" s="37" t="s">
        <v>23</v>
      </c>
      <c r="F98" s="37">
        <v>15</v>
      </c>
      <c r="G98" s="37"/>
      <c r="H98" s="143" t="s">
        <v>438</v>
      </c>
      <c r="I98" s="37" t="s">
        <v>168</v>
      </c>
      <c r="J98" s="37">
        <v>7</v>
      </c>
      <c r="K98" t="s">
        <v>216</v>
      </c>
      <c r="L98" s="20" t="str">
        <f>IFERROR(IF(H98="","",IF(H98="GENNAIO","",IF(H98="FEBBRAIO","",IF(H98="MARZO","",IF(H98="APRILE","",IF(H98="MAGGIO","",IF(H98="GIUGNO","",IF(H98="LUGLIO","",IF(H98="AGOSTO","",IF(H98="SETTEMBRE","",IF(H98="OTTOBRE","",IF(H98="NOVEMBRE","",IF(H98="DICEMBRE","",IF(OR('Calendario Attività Giovanile'!$E98="",'Calendario Attività Giovanile'!$F98="",'Calendario Attività Giovanile'!$I98="",'Calendario Attività Giovanile'!$J98=""),"ERRORE! MANCA…","")))))))))))))),"")</f>
        <v/>
      </c>
      <c r="M98" s="21" t="str">
        <f t="shared" si="5"/>
        <v/>
      </c>
      <c r="N98" s="21" t="str">
        <f t="shared" si="6"/>
        <v/>
      </c>
      <c r="O98" s="21" t="str">
        <f t="shared" si="7"/>
        <v/>
      </c>
      <c r="P98" s="21" t="str">
        <f t="shared" si="8"/>
        <v/>
      </c>
      <c r="Q98" s="10" t="str">
        <f t="shared" si="9"/>
        <v/>
      </c>
      <c r="R98" s="10"/>
      <c r="S98" s="10"/>
      <c r="T98" s="10"/>
      <c r="U98" s="10"/>
      <c r="V98" s="2"/>
      <c r="W98" s="3"/>
      <c r="X98" s="3"/>
      <c r="Y98" s="3"/>
      <c r="Z98" s="3"/>
      <c r="AA98" s="3"/>
      <c r="AB98" s="116" t="s">
        <v>150</v>
      </c>
      <c r="AC98" s="26">
        <f>COUNTIFS(Calendario_Attività_Giovanile[Tipologia],$AC$7,Calendario_Attività_Giovanile[Circolo],$AB98)</f>
        <v>0</v>
      </c>
      <c r="AD98" s="26">
        <f>COUNTIFS(Calendario_Attività_Giovanile[Tipologia],$AD$7,Calendario_Attività_Giovanile[Circolo],AB98)</f>
        <v>1</v>
      </c>
      <c r="AE98" s="26">
        <f>COUNTIFS(Calendario_Attività_Giovanile[Tipologia],$AE$7,Calendario_Attività_Giovanile[Circolo],AB98)</f>
        <v>1</v>
      </c>
      <c r="AF98" s="113"/>
      <c r="AG98" s="113"/>
      <c r="AH98" s="113"/>
      <c r="AI98" s="3"/>
      <c r="AJ98" s="3"/>
    </row>
    <row r="99" spans="1:36" ht="21" x14ac:dyDescent="0.25">
      <c r="A99" s="9"/>
      <c r="B99" s="166" t="s">
        <v>346</v>
      </c>
      <c r="C99" s="42" t="s">
        <v>67</v>
      </c>
      <c r="D99" s="37"/>
      <c r="E99" s="37" t="s">
        <v>22</v>
      </c>
      <c r="F99" s="37">
        <v>15</v>
      </c>
      <c r="G99" s="37"/>
      <c r="H99" s="143" t="s">
        <v>563</v>
      </c>
      <c r="I99" s="37" t="s">
        <v>125</v>
      </c>
      <c r="J99" s="37">
        <v>7</v>
      </c>
      <c r="K99" t="s">
        <v>216</v>
      </c>
      <c r="L99" s="20" t="str">
        <f>IFERROR(IF(H99="","",IF(H99="GENNAIO","",IF(H99="FEBBRAIO","",IF(H99="MARZO","",IF(H99="APRILE","",IF(H99="MAGGIO","",IF(H99="GIUGNO","",IF(H99="LUGLIO","",IF(H99="AGOSTO","",IF(H99="SETTEMBRE","",IF(H99="OTTOBRE","",IF(H99="NOVEMBRE","",IF(H99="DICEMBRE","",IF(OR('Calendario Attività Giovanile'!$E99="",'Calendario Attività Giovanile'!$F99="",'Calendario Attività Giovanile'!$I99="",'Calendario Attività Giovanile'!$J99=""),"ERRORE! MANCA…","")))))))))))))),"")</f>
        <v/>
      </c>
      <c r="M99" s="21" t="str">
        <f t="shared" si="5"/>
        <v/>
      </c>
      <c r="N99" s="21" t="str">
        <f t="shared" si="6"/>
        <v/>
      </c>
      <c r="O99" s="21" t="str">
        <f t="shared" si="7"/>
        <v/>
      </c>
      <c r="P99" s="21" t="str">
        <f t="shared" si="8"/>
        <v/>
      </c>
      <c r="Q99" s="10" t="str">
        <f t="shared" si="9"/>
        <v/>
      </c>
      <c r="R99" s="10"/>
      <c r="S99" s="10"/>
      <c r="T99" s="10"/>
      <c r="U99" s="10"/>
      <c r="V99" s="2"/>
      <c r="W99" s="3"/>
      <c r="X99" s="3"/>
      <c r="Y99" s="3"/>
      <c r="Z99" s="3"/>
      <c r="AA99" s="3"/>
      <c r="AB99" s="114" t="s">
        <v>184</v>
      </c>
      <c r="AC99" s="26">
        <f>COUNTIFS(Calendario_Attività_Giovanile[Tipologia],$AC$7,Calendario_Attività_Giovanile[Circolo],$AB99)</f>
        <v>0</v>
      </c>
      <c r="AD99" s="26">
        <f>COUNTIFS(Calendario_Attività_Giovanile[Tipologia],$AD$7,Calendario_Attività_Giovanile[Circolo],AB99)</f>
        <v>1</v>
      </c>
      <c r="AE99" s="26">
        <f>COUNTIFS(Calendario_Attività_Giovanile[Tipologia],$AE$7,Calendario_Attività_Giovanile[Circolo],AB99)</f>
        <v>0</v>
      </c>
      <c r="AF99" s="113"/>
      <c r="AG99" s="113"/>
      <c r="AH99" s="113"/>
      <c r="AI99" s="3"/>
      <c r="AJ99" s="3"/>
    </row>
    <row r="100" spans="1:36" ht="21" x14ac:dyDescent="0.25">
      <c r="A100" s="9"/>
      <c r="B100" s="166" t="s">
        <v>347</v>
      </c>
      <c r="C100" s="42" t="s">
        <v>67</v>
      </c>
      <c r="D100" s="37"/>
      <c r="E100" s="37" t="s">
        <v>23</v>
      </c>
      <c r="F100" s="37">
        <v>16</v>
      </c>
      <c r="G100" s="37"/>
      <c r="H100" s="143" t="s">
        <v>327</v>
      </c>
      <c r="I100" s="37" t="s">
        <v>157</v>
      </c>
      <c r="J100" s="37">
        <v>1</v>
      </c>
      <c r="K100" t="s">
        <v>220</v>
      </c>
      <c r="L100" s="20" t="str">
        <f>IFERROR(IF(H100="","",IF(H100="GENNAIO","",IF(H100="FEBBRAIO","",IF(H100="MARZO","",IF(H100="APRILE","",IF(H100="MAGGIO","",IF(H100="GIUGNO","",IF(H100="LUGLIO","",IF(H100="AGOSTO","",IF(H100="SETTEMBRE","",IF(H100="OTTOBRE","",IF(H100="NOVEMBRE","",IF(H100="DICEMBRE","",IF(OR('Calendario Attività Giovanile'!$E100="",'Calendario Attività Giovanile'!$F100="",'Calendario Attività Giovanile'!$I100="",'Calendario Attività Giovanile'!$J100=""),"ERRORE! MANCA…","")))))))))))))),"")</f>
        <v/>
      </c>
      <c r="M100" s="21" t="str">
        <f t="shared" si="5"/>
        <v/>
      </c>
      <c r="N100" s="21" t="str">
        <f t="shared" si="6"/>
        <v/>
      </c>
      <c r="O100" s="21" t="str">
        <f t="shared" si="7"/>
        <v/>
      </c>
      <c r="P100" s="21" t="str">
        <f t="shared" si="8"/>
        <v/>
      </c>
      <c r="Q100" s="10" t="str">
        <f t="shared" si="9"/>
        <v/>
      </c>
      <c r="R100" s="10"/>
      <c r="S100" s="10"/>
      <c r="T100" s="10"/>
      <c r="U100" s="10"/>
      <c r="V100" s="2"/>
      <c r="W100" s="3"/>
      <c r="X100" s="3"/>
      <c r="Y100" s="3"/>
      <c r="Z100" s="3"/>
      <c r="AA100" s="3"/>
      <c r="AB100" s="114" t="s">
        <v>131</v>
      </c>
      <c r="AC100" s="26">
        <f>COUNTIFS(Calendario_Attività_Giovanile[Tipologia],$AC$7,Calendario_Attività_Giovanile[Circolo],$AB100)</f>
        <v>0</v>
      </c>
      <c r="AD100" s="26">
        <f>COUNTIFS(Calendario_Attività_Giovanile[Tipologia],$AD$7,Calendario_Attività_Giovanile[Circolo],AB100)</f>
        <v>1</v>
      </c>
      <c r="AE100" s="26">
        <f>COUNTIFS(Calendario_Attività_Giovanile[Tipologia],$AE$7,Calendario_Attività_Giovanile[Circolo],AB100)</f>
        <v>1</v>
      </c>
      <c r="AF100" s="113"/>
      <c r="AG100" s="113"/>
      <c r="AH100" s="113"/>
      <c r="AI100" s="3"/>
      <c r="AJ100" s="3"/>
    </row>
    <row r="101" spans="1:36" ht="21" x14ac:dyDescent="0.25">
      <c r="A101" s="9"/>
      <c r="B101" s="166" t="s">
        <v>347</v>
      </c>
      <c r="C101" s="42" t="s">
        <v>67</v>
      </c>
      <c r="D101" s="37"/>
      <c r="E101" s="37" t="s">
        <v>24</v>
      </c>
      <c r="F101" s="37">
        <v>16</v>
      </c>
      <c r="G101" s="37"/>
      <c r="H101" s="143" t="s">
        <v>541</v>
      </c>
      <c r="I101" s="37" t="s">
        <v>546</v>
      </c>
      <c r="J101" s="37">
        <v>3</v>
      </c>
      <c r="K101" t="s">
        <v>220</v>
      </c>
      <c r="L101" s="20" t="str">
        <f>IFERROR(IF(H101="","",IF(H101="GENNAIO","",IF(H101="FEBBRAIO","",IF(H101="MARZO","",IF(H101="APRILE","",IF(H101="MAGGIO","",IF(H101="GIUGNO","",IF(H101="LUGLIO","",IF(H101="AGOSTO","",IF(H101="SETTEMBRE","",IF(H101="OTTOBRE","",IF(H101="NOVEMBRE","",IF(H101="DICEMBRE","",IF(OR('Calendario Attività Giovanile'!$E101="",'Calendario Attività Giovanile'!$F101="",'Calendario Attività Giovanile'!$I101="",'Calendario Attività Giovanile'!$J101=""),"ERRORE! MANCA…","")))))))))))))),"")</f>
        <v/>
      </c>
      <c r="M101" s="21" t="str">
        <f t="shared" si="5"/>
        <v/>
      </c>
      <c r="N101" s="21" t="str">
        <f t="shared" si="6"/>
        <v/>
      </c>
      <c r="O101" s="21" t="str">
        <f t="shared" si="7"/>
        <v/>
      </c>
      <c r="P101" s="21" t="str">
        <f t="shared" si="8"/>
        <v/>
      </c>
      <c r="Q101" s="10" t="str">
        <f t="shared" si="9"/>
        <v/>
      </c>
      <c r="R101" s="10"/>
      <c r="S101" s="10"/>
      <c r="T101" s="10"/>
      <c r="U101" s="10"/>
      <c r="V101" s="2"/>
      <c r="W101" s="3"/>
      <c r="X101" s="3"/>
      <c r="Y101" s="3"/>
      <c r="Z101" s="3"/>
      <c r="AA101" s="3"/>
      <c r="AB101" s="116" t="s">
        <v>176</v>
      </c>
      <c r="AC101" s="26">
        <f>COUNTIFS(Calendario_Attività_Giovanile[Tipologia],$AC$7,Calendario_Attività_Giovanile[Circolo],$AB101)</f>
        <v>0</v>
      </c>
      <c r="AD101" s="26">
        <f>COUNTIFS(Calendario_Attività_Giovanile[Tipologia],$AD$7,Calendario_Attività_Giovanile[Circolo],AB101)</f>
        <v>0</v>
      </c>
      <c r="AE101" s="26">
        <f>COUNTIFS(Calendario_Attività_Giovanile[Tipologia],$AE$7,Calendario_Attività_Giovanile[Circolo],AB101)</f>
        <v>0</v>
      </c>
      <c r="AF101" s="113"/>
      <c r="AG101" s="113"/>
      <c r="AH101" s="113"/>
      <c r="AI101" s="3"/>
      <c r="AJ101" s="3"/>
    </row>
    <row r="102" spans="1:36" ht="21" x14ac:dyDescent="0.25">
      <c r="A102" s="9"/>
      <c r="B102" s="166" t="s">
        <v>347</v>
      </c>
      <c r="C102" s="42" t="s">
        <v>67</v>
      </c>
      <c r="D102" s="37" t="s">
        <v>580</v>
      </c>
      <c r="E102" s="37" t="s">
        <v>23</v>
      </c>
      <c r="F102" s="37">
        <v>16</v>
      </c>
      <c r="G102" s="37"/>
      <c r="H102" s="143" t="s">
        <v>327</v>
      </c>
      <c r="I102" s="37" t="s">
        <v>128</v>
      </c>
      <c r="J102" s="37">
        <v>5</v>
      </c>
      <c r="K102" t="s">
        <v>220</v>
      </c>
      <c r="L102" s="20" t="str">
        <f>IFERROR(IF(H102="","",IF(H102="GENNAIO","",IF(H102="FEBBRAIO","",IF(H102="MARZO","",IF(H102="APRILE","",IF(H102="MAGGIO","",IF(H102="GIUGNO","",IF(H102="LUGLIO","",IF(H102="AGOSTO","",IF(H102="SETTEMBRE","",IF(H102="OTTOBRE","",IF(H102="NOVEMBRE","",IF(H102="DICEMBRE","",IF(OR('Calendario Attività Giovanile'!$E102="",'Calendario Attività Giovanile'!$F102="",'Calendario Attività Giovanile'!$I102="",'Calendario Attività Giovanile'!$J102=""),"ERRORE! MANCA…","")))))))))))))),"")</f>
        <v/>
      </c>
      <c r="M102" s="21" t="str">
        <f t="shared" si="5"/>
        <v/>
      </c>
      <c r="N102" s="21" t="str">
        <f t="shared" si="6"/>
        <v/>
      </c>
      <c r="O102" s="21" t="str">
        <f t="shared" si="7"/>
        <v/>
      </c>
      <c r="P102" s="21" t="str">
        <f t="shared" si="8"/>
        <v/>
      </c>
      <c r="Q102" s="10" t="str">
        <f t="shared" si="9"/>
        <v/>
      </c>
      <c r="R102" s="10"/>
      <c r="S102" s="10"/>
      <c r="T102" s="10"/>
      <c r="U102" s="10"/>
      <c r="V102" s="2"/>
      <c r="W102" s="3"/>
      <c r="X102" s="3"/>
      <c r="Y102" s="3"/>
      <c r="Z102" s="3"/>
      <c r="AA102" s="3"/>
      <c r="AB102" s="117" t="s">
        <v>140</v>
      </c>
      <c r="AC102" s="26">
        <f>COUNTIFS(Calendario_Attività_Giovanile[Tipologia],$AC$7,Calendario_Attività_Giovanile[Circolo],$AB102)</f>
        <v>0</v>
      </c>
      <c r="AD102" s="26">
        <f>COUNTIFS(Calendario_Attività_Giovanile[Tipologia],$AD$7,Calendario_Attività_Giovanile[Circolo],AB102)</f>
        <v>0</v>
      </c>
      <c r="AE102" s="26">
        <f>COUNTIFS(Calendario_Attività_Giovanile[Tipologia],$AE$7,Calendario_Attività_Giovanile[Circolo],AB102)</f>
        <v>0</v>
      </c>
      <c r="AF102" s="113"/>
      <c r="AG102" s="113"/>
      <c r="AH102" s="113"/>
      <c r="AI102" s="3"/>
      <c r="AJ102" s="3"/>
    </row>
    <row r="103" spans="1:36" ht="21" x14ac:dyDescent="0.25">
      <c r="A103" s="9"/>
      <c r="B103" s="166" t="s">
        <v>347</v>
      </c>
      <c r="C103" s="42" t="s">
        <v>67</v>
      </c>
      <c r="D103" s="37"/>
      <c r="E103" s="37" t="s">
        <v>22</v>
      </c>
      <c r="F103" s="37">
        <v>16</v>
      </c>
      <c r="G103" s="37"/>
      <c r="H103" s="143" t="s">
        <v>442</v>
      </c>
      <c r="I103" s="37" t="s">
        <v>125</v>
      </c>
      <c r="J103" s="37">
        <v>7</v>
      </c>
      <c r="K103" t="s">
        <v>220</v>
      </c>
      <c r="L103" s="20" t="str">
        <f>IFERROR(IF(H103="","",IF(H103="GENNAIO","",IF(H103="FEBBRAIO","",IF(H103="MARZO","",IF(H103="APRILE","",IF(H103="MAGGIO","",IF(H103="GIUGNO","",IF(H103="LUGLIO","",IF(H103="AGOSTO","",IF(H103="SETTEMBRE","",IF(H103="OTTOBRE","",IF(H103="NOVEMBRE","",IF(H103="DICEMBRE","",IF(OR('Calendario Attività Giovanile'!$E103="",'Calendario Attività Giovanile'!$F103="",'Calendario Attività Giovanile'!$I103="",'Calendario Attività Giovanile'!$J103=""),"ERRORE! MANCA…","")))))))))))))),"")</f>
        <v/>
      </c>
      <c r="M103" s="21" t="str">
        <f t="shared" si="5"/>
        <v/>
      </c>
      <c r="N103" s="21" t="str">
        <f t="shared" si="6"/>
        <v/>
      </c>
      <c r="O103" s="21" t="str">
        <f t="shared" si="7"/>
        <v/>
      </c>
      <c r="P103" s="21" t="str">
        <f t="shared" si="8"/>
        <v/>
      </c>
      <c r="Q103" s="10" t="str">
        <f t="shared" si="9"/>
        <v/>
      </c>
      <c r="R103" s="10"/>
      <c r="S103" s="10"/>
      <c r="T103" s="10"/>
      <c r="U103" s="10"/>
      <c r="V103" s="2"/>
      <c r="W103" s="3"/>
      <c r="X103" s="3"/>
      <c r="Y103" s="3"/>
      <c r="Z103" s="3"/>
      <c r="AA103" s="3"/>
      <c r="AB103" s="114" t="s">
        <v>133</v>
      </c>
      <c r="AC103" s="26">
        <f>COUNTIFS(Calendario_Attività_Giovanile[Tipologia],$AC$7,Calendario_Attività_Giovanile[Circolo],$AB103)</f>
        <v>0</v>
      </c>
      <c r="AD103" s="26">
        <f>COUNTIFS(Calendario_Attività_Giovanile[Tipologia],$AD$7,Calendario_Attività_Giovanile[Circolo],AB103)</f>
        <v>1</v>
      </c>
      <c r="AE103" s="26">
        <f>COUNTIFS(Calendario_Attività_Giovanile[Tipologia],$AE$7,Calendario_Attività_Giovanile[Circolo],AB103)</f>
        <v>0</v>
      </c>
      <c r="AF103" s="113"/>
      <c r="AG103" s="113"/>
      <c r="AH103" s="113"/>
      <c r="AI103" s="3"/>
      <c r="AJ103" s="3"/>
    </row>
    <row r="104" spans="1:36" ht="21" x14ac:dyDescent="0.25">
      <c r="A104" s="9"/>
      <c r="B104" s="166" t="s">
        <v>347</v>
      </c>
      <c r="C104" s="42" t="s">
        <v>67</v>
      </c>
      <c r="D104" s="37" t="s">
        <v>580</v>
      </c>
      <c r="E104" s="37" t="s">
        <v>22</v>
      </c>
      <c r="F104" s="37">
        <v>16</v>
      </c>
      <c r="G104" s="37"/>
      <c r="H104" s="143" t="s">
        <v>329</v>
      </c>
      <c r="I104" s="37" t="s">
        <v>167</v>
      </c>
      <c r="J104" s="37">
        <v>7</v>
      </c>
      <c r="K104" t="s">
        <v>220</v>
      </c>
      <c r="L104" s="20" t="str">
        <f>IFERROR(IF(H104="","",IF(H104="GENNAIO","",IF(H104="FEBBRAIO","",IF(H104="MARZO","",IF(H104="APRILE","",IF(H104="MAGGIO","",IF(H104="GIUGNO","",IF(H104="LUGLIO","",IF(H104="AGOSTO","",IF(H104="SETTEMBRE","",IF(H104="OTTOBRE","",IF(H104="NOVEMBRE","",IF(H104="DICEMBRE","",IF(OR('Calendario Attività Giovanile'!$E104="",'Calendario Attività Giovanile'!$F104="",'Calendario Attività Giovanile'!$I104="",'Calendario Attività Giovanile'!$J104=""),"ERRORE! MANCA…","")))))))))))))),"")</f>
        <v/>
      </c>
      <c r="M104" s="21" t="str">
        <f t="shared" si="5"/>
        <v/>
      </c>
      <c r="N104" s="21" t="str">
        <f t="shared" si="6"/>
        <v/>
      </c>
      <c r="O104" s="21" t="str">
        <f t="shared" si="7"/>
        <v/>
      </c>
      <c r="P104" s="21" t="str">
        <f t="shared" si="8"/>
        <v/>
      </c>
      <c r="Q104" s="10" t="str">
        <f t="shared" si="9"/>
        <v/>
      </c>
      <c r="R104" s="10"/>
      <c r="S104" s="10"/>
      <c r="T104" s="10"/>
      <c r="U104" s="10"/>
      <c r="V104" s="2"/>
      <c r="W104" s="3"/>
      <c r="X104" s="3"/>
      <c r="Y104" s="3"/>
      <c r="Z104" s="3"/>
      <c r="AA104" s="3"/>
      <c r="AB104" s="114" t="s">
        <v>205</v>
      </c>
      <c r="AC104" s="26">
        <f>COUNTIFS(Calendario_Attività_Giovanile[Tipologia],$AC$7,Calendario_Attività_Giovanile[Circolo],$AB104)</f>
        <v>1</v>
      </c>
      <c r="AD104" s="26">
        <f>COUNTIFS(Calendario_Attività_Giovanile[Tipologia],$AD$7,Calendario_Attività_Giovanile[Circolo],AB104)</f>
        <v>0</v>
      </c>
      <c r="AE104" s="26">
        <f>COUNTIFS(Calendario_Attività_Giovanile[Tipologia],$AE$7,Calendario_Attività_Giovanile[Circolo],AB104)</f>
        <v>0</v>
      </c>
      <c r="AF104" s="113"/>
      <c r="AG104" s="113"/>
      <c r="AH104" s="113"/>
      <c r="AI104" s="3"/>
      <c r="AJ104" s="3"/>
    </row>
    <row r="105" spans="1:36" ht="21" x14ac:dyDescent="0.25">
      <c r="A105" s="9"/>
      <c r="B105" s="166" t="s">
        <v>347</v>
      </c>
      <c r="C105" s="42" t="s">
        <v>67</v>
      </c>
      <c r="D105" s="37" t="s">
        <v>580</v>
      </c>
      <c r="E105" s="37" t="s">
        <v>24</v>
      </c>
      <c r="F105" s="37">
        <v>16</v>
      </c>
      <c r="G105" s="37"/>
      <c r="H105" s="143" t="s">
        <v>576</v>
      </c>
      <c r="I105" s="37" t="s">
        <v>440</v>
      </c>
      <c r="J105" s="37">
        <v>7</v>
      </c>
      <c r="K105" t="s">
        <v>220</v>
      </c>
      <c r="L105" s="20" t="str">
        <f>IFERROR(IF(H105="","",IF(H105="GENNAIO","",IF(H105="FEBBRAIO","",IF(H105="MARZO","",IF(H105="APRILE","",IF(H105="MAGGIO","",IF(H105="GIUGNO","",IF(H105="LUGLIO","",IF(H105="AGOSTO","",IF(H105="SETTEMBRE","",IF(H105="OTTOBRE","",IF(H105="NOVEMBRE","",IF(H105="DICEMBRE","",IF(OR('Calendario Attività Giovanile'!$E105="",'Calendario Attività Giovanile'!$F105="",'Calendario Attività Giovanile'!$I105="",'Calendario Attività Giovanile'!$J105=""),"ERRORE! MANCA…","")))))))))))))),"")</f>
        <v/>
      </c>
      <c r="M105" s="21" t="str">
        <f t="shared" si="5"/>
        <v/>
      </c>
      <c r="N105" s="21" t="str">
        <f t="shared" si="6"/>
        <v/>
      </c>
      <c r="O105" s="21" t="str">
        <f t="shared" si="7"/>
        <v/>
      </c>
      <c r="P105" s="21" t="str">
        <f t="shared" si="8"/>
        <v/>
      </c>
      <c r="Q105" s="10" t="str">
        <f t="shared" si="9"/>
        <v/>
      </c>
      <c r="R105" s="10"/>
      <c r="S105" s="10"/>
      <c r="T105" s="10"/>
      <c r="U105" s="10"/>
      <c r="V105" s="2"/>
      <c r="W105" s="3"/>
      <c r="X105" s="3"/>
      <c r="Y105" s="3"/>
      <c r="Z105" s="3"/>
      <c r="AA105" s="3"/>
      <c r="AB105" s="114" t="s">
        <v>157</v>
      </c>
      <c r="AC105" s="26">
        <f>COUNTIFS(Calendario_Attività_Giovanile[Tipologia],$AC$7,Calendario_Attività_Giovanile[Circolo],$AB105)</f>
        <v>0</v>
      </c>
      <c r="AD105" s="26">
        <f>COUNTIFS(Calendario_Attività_Giovanile[Tipologia],$AD$7,Calendario_Attività_Giovanile[Circolo],AB105)</f>
        <v>1</v>
      </c>
      <c r="AE105" s="26">
        <f>COUNTIFS(Calendario_Attività_Giovanile[Tipologia],$AE$7,Calendario_Attività_Giovanile[Circolo],AB105)</f>
        <v>0</v>
      </c>
      <c r="AF105" s="113"/>
      <c r="AG105" s="113"/>
      <c r="AH105" s="113"/>
      <c r="AI105" s="3"/>
      <c r="AJ105" s="3"/>
    </row>
    <row r="106" spans="1:36" ht="21" x14ac:dyDescent="0.25">
      <c r="A106" s="9"/>
      <c r="B106" s="166" t="s">
        <v>290</v>
      </c>
      <c r="C106" s="42" t="s">
        <v>67</v>
      </c>
      <c r="D106" s="37"/>
      <c r="E106" s="37" t="s">
        <v>59</v>
      </c>
      <c r="F106" s="37">
        <v>21</v>
      </c>
      <c r="G106" s="37">
        <v>23</v>
      </c>
      <c r="H106" s="143" t="s">
        <v>581</v>
      </c>
      <c r="I106" s="37" t="s">
        <v>90</v>
      </c>
      <c r="J106" s="37">
        <v>6</v>
      </c>
      <c r="K106" t="s">
        <v>237</v>
      </c>
      <c r="L106" s="20" t="str">
        <f>IFERROR(IF(H106="","",IF(H106="GENNAIO","",IF(H106="FEBBRAIO","",IF(H106="MARZO","",IF(H106="APRILE","",IF(H106="MAGGIO","",IF(H106="GIUGNO","",IF(H106="LUGLIO","",IF(H106="AGOSTO","",IF(H106="SETTEMBRE","",IF(H106="OTTOBRE","",IF(H106="NOVEMBRE","",IF(H106="DICEMBRE","",IF(OR('Calendario Attività Giovanile'!$E106="",'Calendario Attività Giovanile'!$F106="",'Calendario Attività Giovanile'!$I106="",'Calendario Attività Giovanile'!$J106=""),"ERRORE! MANCA…","")))))))))))))),"")</f>
        <v/>
      </c>
      <c r="M106" s="21" t="str">
        <f t="shared" si="5"/>
        <v/>
      </c>
      <c r="N106" s="21" t="str">
        <f t="shared" si="6"/>
        <v/>
      </c>
      <c r="O106" s="21" t="str">
        <f t="shared" si="7"/>
        <v/>
      </c>
      <c r="P106" s="21" t="str">
        <f t="shared" si="8"/>
        <v/>
      </c>
      <c r="Q106" s="10" t="str">
        <f t="shared" si="9"/>
        <v/>
      </c>
      <c r="R106" s="10"/>
      <c r="S106" s="10"/>
      <c r="T106" s="10"/>
      <c r="U106" s="10"/>
      <c r="V106" s="2"/>
      <c r="W106" s="3"/>
      <c r="X106" s="3"/>
      <c r="Y106" s="3"/>
      <c r="Z106" s="3"/>
      <c r="AA106" s="3"/>
      <c r="AB106" s="117" t="s">
        <v>136</v>
      </c>
      <c r="AC106" s="26">
        <f>COUNTIFS(Calendario_Attività_Giovanile[Tipologia],$AC$7,Calendario_Attività_Giovanile[Circolo],$AB106)</f>
        <v>0</v>
      </c>
      <c r="AD106" s="26">
        <f>COUNTIFS(Calendario_Attività_Giovanile[Tipologia],$AD$7,Calendario_Attività_Giovanile[Circolo],AB106)</f>
        <v>0</v>
      </c>
      <c r="AE106" s="26">
        <f>COUNTIFS(Calendario_Attività_Giovanile[Tipologia],$AE$7,Calendario_Attività_Giovanile[Circolo],AB106)</f>
        <v>0</v>
      </c>
      <c r="AF106" s="113"/>
      <c r="AG106" s="113"/>
      <c r="AH106" s="113"/>
      <c r="AI106" s="3"/>
      <c r="AJ106" s="3"/>
    </row>
    <row r="107" spans="1:36" ht="21" x14ac:dyDescent="0.25">
      <c r="A107" s="9"/>
      <c r="B107" s="166" t="s">
        <v>348</v>
      </c>
      <c r="C107" s="42" t="s">
        <v>67</v>
      </c>
      <c r="D107" s="37"/>
      <c r="E107" s="37" t="s">
        <v>22</v>
      </c>
      <c r="F107" s="37">
        <v>22</v>
      </c>
      <c r="G107" s="37"/>
      <c r="H107" s="143" t="s">
        <v>329</v>
      </c>
      <c r="I107" s="37" t="s">
        <v>330</v>
      </c>
      <c r="J107" s="37">
        <v>1</v>
      </c>
      <c r="K107" t="s">
        <v>216</v>
      </c>
      <c r="L107" s="20" t="str">
        <f>IFERROR(IF(H107="","",IF(H107="GENNAIO","",IF(H107="FEBBRAIO","",IF(H107="MARZO","",IF(H107="APRILE","",IF(H107="MAGGIO","",IF(H107="GIUGNO","",IF(H107="LUGLIO","",IF(H107="AGOSTO","",IF(H107="SETTEMBRE","",IF(H107="OTTOBRE","",IF(H107="NOVEMBRE","",IF(H107="DICEMBRE","",IF(OR('Calendario Attività Giovanile'!$E107="",'Calendario Attività Giovanile'!$F107="",'Calendario Attività Giovanile'!$I107="",'Calendario Attività Giovanile'!$J107=""),"ERRORE! MANCA…","")))))))))))))),"")</f>
        <v/>
      </c>
      <c r="M107" s="21" t="str">
        <f t="shared" si="5"/>
        <v/>
      </c>
      <c r="N107" s="21" t="str">
        <f t="shared" si="6"/>
        <v/>
      </c>
      <c r="O107" s="21" t="str">
        <f t="shared" si="7"/>
        <v/>
      </c>
      <c r="P107" s="21" t="str">
        <f t="shared" si="8"/>
        <v/>
      </c>
      <c r="Q107" s="10" t="str">
        <f t="shared" si="9"/>
        <v/>
      </c>
      <c r="R107" s="10"/>
      <c r="S107" s="10"/>
      <c r="T107" s="10"/>
      <c r="U107" s="10"/>
      <c r="V107" s="2"/>
      <c r="W107" s="3"/>
      <c r="X107" s="3"/>
      <c r="Y107" s="3"/>
      <c r="Z107" s="3"/>
      <c r="AA107" s="3"/>
      <c r="AB107" s="114" t="s">
        <v>201</v>
      </c>
      <c r="AC107" s="26">
        <f>COUNTIFS(Calendario_Attività_Giovanile[Tipologia],$AC$7,Calendario_Attività_Giovanile[Circolo],$AB107)</f>
        <v>0</v>
      </c>
      <c r="AD107" s="26">
        <f>COUNTIFS(Calendario_Attività_Giovanile[Tipologia],$AD$7,Calendario_Attività_Giovanile[Circolo],AB107)</f>
        <v>0</v>
      </c>
      <c r="AE107" s="26">
        <f>COUNTIFS(Calendario_Attività_Giovanile[Tipologia],$AE$7,Calendario_Attività_Giovanile[Circolo],AB107)</f>
        <v>1</v>
      </c>
      <c r="AF107" s="113"/>
      <c r="AG107" s="113"/>
      <c r="AH107" s="113"/>
      <c r="AI107" s="3"/>
      <c r="AJ107" s="3"/>
    </row>
    <row r="108" spans="1:36" ht="21" x14ac:dyDescent="0.25">
      <c r="A108" s="9"/>
      <c r="B108" s="166" t="s">
        <v>314</v>
      </c>
      <c r="C108" s="42" t="s">
        <v>67</v>
      </c>
      <c r="D108" s="37" t="s">
        <v>587</v>
      </c>
      <c r="E108" s="37" t="s">
        <v>18</v>
      </c>
      <c r="F108" s="37">
        <v>22</v>
      </c>
      <c r="G108" s="37">
        <v>23</v>
      </c>
      <c r="H108" s="143" t="s">
        <v>370</v>
      </c>
      <c r="I108" s="37" t="s">
        <v>371</v>
      </c>
      <c r="J108" s="37">
        <v>5</v>
      </c>
      <c r="K108" t="s">
        <v>259</v>
      </c>
      <c r="L108" s="20" t="str">
        <f>IFERROR(IF(H108="","",IF(H108="GENNAIO","",IF(H108="FEBBRAIO","",IF(H108="MARZO","",IF(H108="APRILE","",IF(H108="MAGGIO","",IF(H108="GIUGNO","",IF(H108="LUGLIO","",IF(H108="AGOSTO","",IF(H108="SETTEMBRE","",IF(H108="OTTOBRE","",IF(H108="NOVEMBRE","",IF(H108="DICEMBRE","",IF(OR('Calendario Attività Giovanile'!$E108="",'Calendario Attività Giovanile'!$F108="",'Calendario Attività Giovanile'!$I108="",'Calendario Attività Giovanile'!$J108=""),"ERRORE! MANCA…","")))))))))))))),"")</f>
        <v/>
      </c>
      <c r="M108" s="21" t="str">
        <f t="shared" si="5"/>
        <v/>
      </c>
      <c r="N108" s="21" t="str">
        <f t="shared" si="6"/>
        <v/>
      </c>
      <c r="O108" s="21" t="str">
        <f t="shared" si="7"/>
        <v/>
      </c>
      <c r="P108" s="21" t="str">
        <f t="shared" si="8"/>
        <v/>
      </c>
      <c r="Q108" s="10" t="str">
        <f t="shared" si="9"/>
        <v/>
      </c>
      <c r="R108" s="10"/>
      <c r="S108" s="10"/>
      <c r="T108" s="10"/>
      <c r="U108" s="10"/>
      <c r="V108" s="2"/>
      <c r="W108" s="3"/>
      <c r="X108" s="3"/>
      <c r="Y108" s="3"/>
      <c r="Z108" s="3"/>
      <c r="AA108" s="3"/>
      <c r="AB108" s="114" t="s">
        <v>161</v>
      </c>
      <c r="AC108" s="26">
        <f>COUNTIFS(Calendario_Attività_Giovanile[Tipologia],$AC$7,Calendario_Attività_Giovanile[Circolo],$AB108)</f>
        <v>0</v>
      </c>
      <c r="AD108" s="26">
        <f>COUNTIFS(Calendario_Attività_Giovanile[Tipologia],$AD$7,Calendario_Attività_Giovanile[Circolo],AB108)</f>
        <v>0</v>
      </c>
      <c r="AE108" s="26">
        <f>COUNTIFS(Calendario_Attività_Giovanile[Tipologia],$AE$7,Calendario_Attività_Giovanile[Circolo],AB108)</f>
        <v>1</v>
      </c>
      <c r="AF108" s="113"/>
      <c r="AG108" s="113"/>
      <c r="AH108" s="113"/>
      <c r="AI108" s="3"/>
      <c r="AJ108" s="3"/>
    </row>
    <row r="109" spans="1:36" ht="21" x14ac:dyDescent="0.25">
      <c r="A109" s="9"/>
      <c r="B109" s="166" t="s">
        <v>348</v>
      </c>
      <c r="C109" s="42" t="s">
        <v>67</v>
      </c>
      <c r="D109" s="37"/>
      <c r="E109" s="37" t="s">
        <v>24</v>
      </c>
      <c r="F109" s="37">
        <v>22</v>
      </c>
      <c r="G109" s="37"/>
      <c r="H109" s="143" t="s">
        <v>437</v>
      </c>
      <c r="I109" s="37" t="s">
        <v>174</v>
      </c>
      <c r="J109" s="37">
        <v>7</v>
      </c>
      <c r="K109" t="s">
        <v>216</v>
      </c>
      <c r="L109" s="20" t="str">
        <f>IFERROR(IF(H109="","",IF(H109="GENNAIO","",IF(H109="FEBBRAIO","",IF(H109="MARZO","",IF(H109="APRILE","",IF(H109="MAGGIO","",IF(H109="GIUGNO","",IF(H109="LUGLIO","",IF(H109="AGOSTO","",IF(H109="SETTEMBRE","",IF(H109="OTTOBRE","",IF(H109="NOVEMBRE","",IF(H109="DICEMBRE","",IF(OR('Calendario Attività Giovanile'!$E109="",'Calendario Attività Giovanile'!$F109="",'Calendario Attività Giovanile'!$I109="",'Calendario Attività Giovanile'!$J109=""),"ERRORE! MANCA…","")))))))))))))),"")</f>
        <v/>
      </c>
      <c r="M109" s="21" t="str">
        <f t="shared" si="5"/>
        <v/>
      </c>
      <c r="N109" s="21" t="str">
        <f t="shared" si="6"/>
        <v/>
      </c>
      <c r="O109" s="21" t="str">
        <f t="shared" si="7"/>
        <v/>
      </c>
      <c r="P109" s="21" t="str">
        <f t="shared" si="8"/>
        <v/>
      </c>
      <c r="Q109" s="10" t="str">
        <f t="shared" si="9"/>
        <v/>
      </c>
      <c r="R109" s="10"/>
      <c r="S109" s="10"/>
      <c r="T109" s="10"/>
      <c r="U109" s="10"/>
      <c r="V109" s="2"/>
      <c r="W109" s="3"/>
      <c r="X109" s="3"/>
      <c r="Y109" s="3"/>
      <c r="Z109" s="3"/>
      <c r="AA109" s="3"/>
      <c r="AB109" s="114" t="s">
        <v>197</v>
      </c>
      <c r="AC109" s="26">
        <f>COUNTIFS(Calendario_Attività_Giovanile[Tipologia],$AC$7,Calendario_Attività_Giovanile[Circolo],$AB109)</f>
        <v>1</v>
      </c>
      <c r="AD109" s="26">
        <f>COUNTIFS(Calendario_Attività_Giovanile[Tipologia],$AD$7,Calendario_Attività_Giovanile[Circolo],AB109)</f>
        <v>0</v>
      </c>
      <c r="AE109" s="26">
        <f>COUNTIFS(Calendario_Attività_Giovanile[Tipologia],$AE$7,Calendario_Attività_Giovanile[Circolo],AB109)</f>
        <v>0</v>
      </c>
      <c r="AF109" s="113"/>
      <c r="AG109" s="113"/>
      <c r="AH109" s="113"/>
      <c r="AI109" s="3"/>
      <c r="AJ109" s="3"/>
    </row>
    <row r="110" spans="1:36" ht="21" x14ac:dyDescent="0.25">
      <c r="A110" s="9"/>
      <c r="B110" s="166" t="s">
        <v>314</v>
      </c>
      <c r="C110" s="42" t="s">
        <v>67</v>
      </c>
      <c r="D110" s="37" t="s">
        <v>584</v>
      </c>
      <c r="E110" s="37" t="s">
        <v>18</v>
      </c>
      <c r="F110" s="37">
        <v>22</v>
      </c>
      <c r="G110" s="37">
        <v>23</v>
      </c>
      <c r="H110" s="143" t="s">
        <v>509</v>
      </c>
      <c r="I110" s="37" t="s">
        <v>167</v>
      </c>
      <c r="J110" s="37">
        <v>7</v>
      </c>
      <c r="K110" t="s">
        <v>259</v>
      </c>
      <c r="L110" s="20" t="str">
        <f>IFERROR(IF(H110="","",IF(H110="GENNAIO","",IF(H110="FEBBRAIO","",IF(H110="MARZO","",IF(H110="APRILE","",IF(H110="MAGGIO","",IF(H110="GIUGNO","",IF(H110="LUGLIO","",IF(H110="AGOSTO","",IF(H110="SETTEMBRE","",IF(H110="OTTOBRE","",IF(H110="NOVEMBRE","",IF(H110="DICEMBRE","",IF(OR('Calendario Attività Giovanile'!$E110="",'Calendario Attività Giovanile'!$F110="",'Calendario Attività Giovanile'!$I110="",'Calendario Attività Giovanile'!$J110=""),"ERRORE! MANCA…","")))))))))))))),"")</f>
        <v/>
      </c>
      <c r="M110" s="21" t="str">
        <f t="shared" si="5"/>
        <v/>
      </c>
      <c r="N110" s="21" t="str">
        <f t="shared" si="6"/>
        <v/>
      </c>
      <c r="O110" s="21" t="str">
        <f t="shared" si="7"/>
        <v/>
      </c>
      <c r="P110" s="21" t="str">
        <f t="shared" si="8"/>
        <v/>
      </c>
      <c r="Q110" s="10" t="str">
        <f t="shared" si="9"/>
        <v/>
      </c>
      <c r="R110" s="10"/>
      <c r="S110" s="10"/>
      <c r="T110" s="10"/>
      <c r="U110" s="10"/>
      <c r="V110" s="2"/>
      <c r="W110" s="3"/>
      <c r="X110" s="3"/>
      <c r="Y110" s="3"/>
      <c r="Z110" s="3"/>
      <c r="AA110" s="3"/>
      <c r="AB110" s="116" t="s">
        <v>144</v>
      </c>
      <c r="AC110" s="26">
        <f>COUNTIFS(Calendario_Attività_Giovanile[Tipologia],$AC$7,Calendario_Attività_Giovanile[Circolo],$AB110)</f>
        <v>0</v>
      </c>
      <c r="AD110" s="26">
        <f>COUNTIFS(Calendario_Attività_Giovanile[Tipologia],$AD$7,Calendario_Attività_Giovanile[Circolo],AB110)</f>
        <v>1</v>
      </c>
      <c r="AE110" s="26">
        <f>COUNTIFS(Calendario_Attività_Giovanile[Tipologia],$AE$7,Calendario_Attività_Giovanile[Circolo],AB110)</f>
        <v>0</v>
      </c>
      <c r="AF110" s="113"/>
      <c r="AG110" s="113"/>
      <c r="AH110" s="113"/>
      <c r="AI110" s="3"/>
      <c r="AJ110" s="3"/>
    </row>
    <row r="111" spans="1:36" ht="21" x14ac:dyDescent="0.25">
      <c r="A111" s="9"/>
      <c r="B111" s="166" t="s">
        <v>349</v>
      </c>
      <c r="C111" s="42" t="s">
        <v>67</v>
      </c>
      <c r="D111" s="37"/>
      <c r="E111" s="37" t="s">
        <v>24</v>
      </c>
      <c r="F111" s="37">
        <v>23</v>
      </c>
      <c r="G111" s="37"/>
      <c r="H111" s="143" t="s">
        <v>328</v>
      </c>
      <c r="I111" s="37" t="s">
        <v>37</v>
      </c>
      <c r="J111" s="37">
        <v>1</v>
      </c>
      <c r="K111" t="s">
        <v>220</v>
      </c>
      <c r="L111" s="20" t="str">
        <f>IFERROR(IF(H111="","",IF(H111="GENNAIO","",IF(H111="FEBBRAIO","",IF(H111="MARZO","",IF(H111="APRILE","",IF(H111="MAGGIO","",IF(H111="GIUGNO","",IF(H111="LUGLIO","",IF(H111="AGOSTO","",IF(H111="SETTEMBRE","",IF(H111="OTTOBRE","",IF(H111="NOVEMBRE","",IF(H111="DICEMBRE","",IF(OR('Calendario Attività Giovanile'!$E111="",'Calendario Attività Giovanile'!$F111="",'Calendario Attività Giovanile'!$I111="",'Calendario Attività Giovanile'!$J111=""),"ERRORE! MANCA…","")))))))))))))),"")</f>
        <v/>
      </c>
      <c r="M111" s="21" t="str">
        <f t="shared" si="5"/>
        <v/>
      </c>
      <c r="N111" s="21" t="str">
        <f t="shared" si="6"/>
        <v/>
      </c>
      <c r="O111" s="21" t="str">
        <f t="shared" si="7"/>
        <v/>
      </c>
      <c r="P111" s="21" t="str">
        <f t="shared" si="8"/>
        <v/>
      </c>
      <c r="Q111" s="10" t="str">
        <f t="shared" si="9"/>
        <v/>
      </c>
      <c r="R111" s="10"/>
      <c r="S111" s="10"/>
      <c r="T111" s="10"/>
      <c r="U111" s="10"/>
      <c r="V111" s="2"/>
      <c r="W111" s="3"/>
      <c r="X111" s="3"/>
      <c r="Y111" s="3"/>
      <c r="Z111" s="3"/>
      <c r="AA111" s="3"/>
      <c r="AB111" s="116" t="s">
        <v>141</v>
      </c>
      <c r="AC111" s="26">
        <f>COUNTIFS(Calendario_Attività_Giovanile[Tipologia],$AC$7,Calendario_Attività_Giovanile[Circolo],$AB111)</f>
        <v>0</v>
      </c>
      <c r="AD111" s="26">
        <f>COUNTIFS(Calendario_Attività_Giovanile[Tipologia],$AD$7,Calendario_Attività_Giovanile[Circolo],AB111)</f>
        <v>0</v>
      </c>
      <c r="AE111" s="26">
        <f>COUNTIFS(Calendario_Attività_Giovanile[Tipologia],$AE$7,Calendario_Attività_Giovanile[Circolo],AB111)</f>
        <v>0</v>
      </c>
      <c r="AF111" s="113"/>
      <c r="AG111" s="113"/>
      <c r="AH111" s="113"/>
      <c r="AI111" s="3"/>
      <c r="AJ111" s="3"/>
    </row>
    <row r="112" spans="1:36" ht="21" x14ac:dyDescent="0.25">
      <c r="A112" s="9"/>
      <c r="B112" s="166" t="s">
        <v>349</v>
      </c>
      <c r="C112" s="42" t="s">
        <v>67</v>
      </c>
      <c r="D112" s="37"/>
      <c r="E112" s="37" t="s">
        <v>24</v>
      </c>
      <c r="F112" s="37">
        <v>23</v>
      </c>
      <c r="G112" s="37"/>
      <c r="H112" s="143" t="s">
        <v>328</v>
      </c>
      <c r="I112" s="37" t="s">
        <v>392</v>
      </c>
      <c r="J112" s="37">
        <v>3</v>
      </c>
      <c r="K112" t="s">
        <v>220</v>
      </c>
      <c r="L112" s="20" t="str">
        <f>IFERROR(IF(H112="","",IF(H112="GENNAIO","",IF(H112="FEBBRAIO","",IF(H112="MARZO","",IF(H112="APRILE","",IF(H112="MAGGIO","",IF(H112="GIUGNO","",IF(H112="LUGLIO","",IF(H112="AGOSTO","",IF(H112="SETTEMBRE","",IF(H112="OTTOBRE","",IF(H112="NOVEMBRE","",IF(H112="DICEMBRE","",IF(OR('Calendario Attività Giovanile'!$E112="",'Calendario Attività Giovanile'!$F112="",'Calendario Attività Giovanile'!$I112="",'Calendario Attività Giovanile'!$J112=""),"ERRORE! MANCA…","")))))))))))))),"")</f>
        <v/>
      </c>
      <c r="M112" s="21" t="str">
        <f t="shared" si="5"/>
        <v/>
      </c>
      <c r="N112" s="21" t="str">
        <f t="shared" si="6"/>
        <v/>
      </c>
      <c r="O112" s="21" t="str">
        <f t="shared" si="7"/>
        <v/>
      </c>
      <c r="P112" s="21" t="str">
        <f t="shared" si="8"/>
        <v/>
      </c>
      <c r="Q112" s="10" t="str">
        <f t="shared" si="9"/>
        <v/>
      </c>
      <c r="R112" s="10"/>
      <c r="S112" s="10"/>
      <c r="T112" s="10"/>
      <c r="U112" s="10"/>
      <c r="V112" s="2"/>
      <c r="W112" s="3"/>
      <c r="X112" s="3"/>
      <c r="Y112" s="3"/>
      <c r="Z112" s="3"/>
      <c r="AA112" s="3"/>
      <c r="AB112" s="114" t="s">
        <v>147</v>
      </c>
      <c r="AC112" s="26">
        <f>COUNTIFS(Calendario_Attività_Giovanile[Tipologia],$AC$7,Calendario_Attività_Giovanile[Circolo],$AB112)</f>
        <v>0</v>
      </c>
      <c r="AD112" s="26">
        <f>COUNTIFS(Calendario_Attività_Giovanile[Tipologia],$AD$7,Calendario_Attività_Giovanile[Circolo],AB112)</f>
        <v>2</v>
      </c>
      <c r="AE112" s="26">
        <f>COUNTIFS(Calendario_Attività_Giovanile[Tipologia],$AE$7,Calendario_Attività_Giovanile[Circolo],AB112)</f>
        <v>1</v>
      </c>
      <c r="AF112" s="113"/>
      <c r="AG112" s="113"/>
      <c r="AH112" s="113"/>
      <c r="AI112" s="3"/>
      <c r="AJ112" s="3"/>
    </row>
    <row r="113" spans="1:36" ht="21" x14ac:dyDescent="0.25">
      <c r="A113" s="9"/>
      <c r="B113" s="166" t="s">
        <v>349</v>
      </c>
      <c r="C113" s="42" t="s">
        <v>67</v>
      </c>
      <c r="D113" s="37"/>
      <c r="E113" s="37" t="s">
        <v>22</v>
      </c>
      <c r="F113" s="37">
        <v>23</v>
      </c>
      <c r="G113" s="37"/>
      <c r="H113" s="143" t="s">
        <v>329</v>
      </c>
      <c r="I113" s="37" t="s">
        <v>145</v>
      </c>
      <c r="J113" s="37">
        <v>4</v>
      </c>
      <c r="K113" t="s">
        <v>220</v>
      </c>
      <c r="L113" s="20" t="str">
        <f>IFERROR(IF(H113="","",IF(H113="GENNAIO","",IF(H113="FEBBRAIO","",IF(H113="MARZO","",IF(H113="APRILE","",IF(H113="MAGGIO","",IF(H113="GIUGNO","",IF(H113="LUGLIO","",IF(H113="AGOSTO","",IF(H113="SETTEMBRE","",IF(H113="OTTOBRE","",IF(H113="NOVEMBRE","",IF(H113="DICEMBRE","",IF(OR('Calendario Attività Giovanile'!$E113="",'Calendario Attività Giovanile'!$F113="",'Calendario Attività Giovanile'!$I113="",'Calendario Attività Giovanile'!$J113=""),"ERRORE! MANCA…","")))))))))))))),"")</f>
        <v/>
      </c>
      <c r="M113" s="21" t="str">
        <f t="shared" si="5"/>
        <v/>
      </c>
      <c r="N113" s="21" t="str">
        <f t="shared" si="6"/>
        <v/>
      </c>
      <c r="O113" s="21" t="str">
        <f t="shared" si="7"/>
        <v/>
      </c>
      <c r="P113" s="21" t="str">
        <f t="shared" si="8"/>
        <v/>
      </c>
      <c r="Q113" s="10" t="str">
        <f t="shared" si="9"/>
        <v/>
      </c>
      <c r="R113" s="10"/>
      <c r="S113" s="10"/>
      <c r="T113" s="10"/>
      <c r="U113" s="10"/>
      <c r="V113" s="2"/>
      <c r="W113" s="3"/>
      <c r="X113" s="3"/>
      <c r="Y113" s="3"/>
      <c r="Z113" s="3"/>
      <c r="AA113" s="3"/>
      <c r="AB113" s="114" t="s">
        <v>86</v>
      </c>
      <c r="AC113" s="26">
        <f>COUNTIFS(Calendario_Attività_Giovanile[Tipologia],$AC$7,Calendario_Attività_Giovanile[Circolo],$AB113)</f>
        <v>0</v>
      </c>
      <c r="AD113" s="26">
        <f>COUNTIFS(Calendario_Attività_Giovanile[Tipologia],$AD$7,Calendario_Attività_Giovanile[Circolo],AB113)</f>
        <v>0</v>
      </c>
      <c r="AE113" s="26">
        <f>COUNTIFS(Calendario_Attività_Giovanile[Tipologia],$AE$7,Calendario_Attività_Giovanile[Circolo],AB113)</f>
        <v>0</v>
      </c>
      <c r="AF113" s="113"/>
      <c r="AG113" s="113"/>
      <c r="AH113" s="113"/>
      <c r="AI113" s="3"/>
      <c r="AJ113" s="3"/>
    </row>
    <row r="114" spans="1:36" ht="21" x14ac:dyDescent="0.25">
      <c r="A114" s="9"/>
      <c r="B114" s="166" t="s">
        <v>349</v>
      </c>
      <c r="C114" s="42" t="s">
        <v>67</v>
      </c>
      <c r="D114" s="37"/>
      <c r="E114" s="37" t="s">
        <v>24</v>
      </c>
      <c r="F114" s="37">
        <v>23</v>
      </c>
      <c r="G114" s="37"/>
      <c r="H114" s="143" t="s">
        <v>412</v>
      </c>
      <c r="I114" s="37" t="s">
        <v>413</v>
      </c>
      <c r="J114" s="37">
        <v>6</v>
      </c>
      <c r="K114" t="s">
        <v>220</v>
      </c>
      <c r="L114" s="20" t="str">
        <f>IFERROR(IF(H114="","",IF(H114="GENNAIO","",IF(H114="FEBBRAIO","",IF(H114="MARZO","",IF(H114="APRILE","",IF(H114="MAGGIO","",IF(H114="GIUGNO","",IF(H114="LUGLIO","",IF(H114="AGOSTO","",IF(H114="SETTEMBRE","",IF(H114="OTTOBRE","",IF(H114="NOVEMBRE","",IF(H114="DICEMBRE","",IF(OR('Calendario Attività Giovanile'!$E114="",'Calendario Attività Giovanile'!$F114="",'Calendario Attività Giovanile'!$I114="",'Calendario Attività Giovanile'!$J114=""),"ERRORE! MANCA…","")))))))))))))),"")</f>
        <v/>
      </c>
      <c r="M114" s="21" t="str">
        <f t="shared" si="5"/>
        <v/>
      </c>
      <c r="N114" s="21" t="str">
        <f t="shared" si="6"/>
        <v/>
      </c>
      <c r="O114" s="21" t="str">
        <f t="shared" si="7"/>
        <v/>
      </c>
      <c r="P114" s="21" t="str">
        <f t="shared" si="8"/>
        <v/>
      </c>
      <c r="Q114" s="10" t="str">
        <f t="shared" si="9"/>
        <v/>
      </c>
      <c r="R114" s="10"/>
      <c r="S114" s="10"/>
      <c r="T114" s="10"/>
      <c r="U114" s="10"/>
      <c r="V114" s="2"/>
      <c r="W114" s="3"/>
      <c r="X114" s="3"/>
      <c r="Y114" s="3"/>
      <c r="Z114" s="3"/>
      <c r="AA114" s="3"/>
      <c r="AB114" s="114" t="s">
        <v>193</v>
      </c>
      <c r="AC114" s="26">
        <f>COUNTIFS(Calendario_Attività_Giovanile[Tipologia],$AC$7,Calendario_Attività_Giovanile[Circolo],$AB114)</f>
        <v>1</v>
      </c>
      <c r="AD114" s="26">
        <f>COUNTIFS(Calendario_Attività_Giovanile[Tipologia],$AD$7,Calendario_Attività_Giovanile[Circolo],AB114)</f>
        <v>0</v>
      </c>
      <c r="AE114" s="26">
        <f>COUNTIFS(Calendario_Attività_Giovanile[Tipologia],$AE$7,Calendario_Attività_Giovanile[Circolo],AB114)</f>
        <v>0</v>
      </c>
      <c r="AF114" s="113"/>
      <c r="AG114" s="113"/>
      <c r="AH114" s="113"/>
      <c r="AI114" s="3"/>
      <c r="AJ114" s="3"/>
    </row>
    <row r="115" spans="1:36" ht="21" x14ac:dyDescent="0.25">
      <c r="A115" s="9"/>
      <c r="B115" s="166" t="s">
        <v>349</v>
      </c>
      <c r="C115" s="42" t="s">
        <v>67</v>
      </c>
      <c r="D115" s="37"/>
      <c r="E115" s="37" t="s">
        <v>23</v>
      </c>
      <c r="F115" s="37">
        <v>23</v>
      </c>
      <c r="G115" s="37"/>
      <c r="H115" s="143" t="s">
        <v>436</v>
      </c>
      <c r="I115" s="37" t="s">
        <v>174</v>
      </c>
      <c r="J115" s="37">
        <v>7</v>
      </c>
      <c r="K115" t="s">
        <v>220</v>
      </c>
      <c r="L115" s="20" t="str">
        <f>IFERROR(IF(H115="","",IF(H115="GENNAIO","",IF(H115="FEBBRAIO","",IF(H115="MARZO","",IF(H115="APRILE","",IF(H115="MAGGIO","",IF(H115="GIUGNO","",IF(H115="LUGLIO","",IF(H115="AGOSTO","",IF(H115="SETTEMBRE","",IF(H115="OTTOBRE","",IF(H115="NOVEMBRE","",IF(H115="DICEMBRE","",IF(OR('Calendario Attività Giovanile'!$E115="",'Calendario Attività Giovanile'!$F115="",'Calendario Attività Giovanile'!$I115="",'Calendario Attività Giovanile'!$J115=""),"ERRORE! MANCA…","")))))))))))))),"")</f>
        <v/>
      </c>
      <c r="M115" s="21" t="str">
        <f t="shared" si="5"/>
        <v/>
      </c>
      <c r="N115" s="21" t="str">
        <f t="shared" si="6"/>
        <v/>
      </c>
      <c r="O115" s="21" t="str">
        <f t="shared" si="7"/>
        <v/>
      </c>
      <c r="P115" s="21" t="str">
        <f t="shared" si="8"/>
        <v/>
      </c>
      <c r="Q115" s="10" t="str">
        <f t="shared" si="9"/>
        <v/>
      </c>
      <c r="R115" s="10"/>
      <c r="S115" s="10"/>
      <c r="T115" s="10"/>
      <c r="U115" s="10"/>
      <c r="V115" s="2"/>
      <c r="W115" s="3"/>
      <c r="X115" s="3"/>
      <c r="Y115" s="3"/>
      <c r="Z115" s="3"/>
      <c r="AA115" s="3"/>
      <c r="AB115" s="116" t="s">
        <v>46</v>
      </c>
      <c r="AC115" s="26">
        <f>COUNTIFS(Calendario_Attività_Giovanile[Tipologia],$AC$7,Calendario_Attività_Giovanile[Circolo],$AB115)</f>
        <v>0</v>
      </c>
      <c r="AD115" s="26">
        <f>COUNTIFS(Calendario_Attività_Giovanile[Tipologia],$AD$7,Calendario_Attività_Giovanile[Circolo],AB115)</f>
        <v>0</v>
      </c>
      <c r="AE115" s="26">
        <f>COUNTIFS(Calendario_Attività_Giovanile[Tipologia],$AE$7,Calendario_Attività_Giovanile[Circolo],AB115)</f>
        <v>1</v>
      </c>
      <c r="AF115" s="113"/>
      <c r="AG115" s="113"/>
      <c r="AH115" s="113"/>
      <c r="AI115" s="3"/>
      <c r="AJ115" s="3"/>
    </row>
    <row r="116" spans="1:36" ht="21" x14ac:dyDescent="0.25">
      <c r="A116" s="9"/>
      <c r="B116" s="166" t="s">
        <v>344</v>
      </c>
      <c r="C116" s="42" t="s">
        <v>67</v>
      </c>
      <c r="D116" s="37"/>
      <c r="E116" s="37" t="s">
        <v>24</v>
      </c>
      <c r="F116" s="37">
        <v>25</v>
      </c>
      <c r="G116" s="37"/>
      <c r="H116" s="143" t="s">
        <v>481</v>
      </c>
      <c r="I116" s="37" t="s">
        <v>537</v>
      </c>
      <c r="J116" s="37">
        <v>2</v>
      </c>
      <c r="K116" t="s">
        <v>223</v>
      </c>
      <c r="L116" s="20" t="str">
        <f>IFERROR(IF(H116="","",IF(H116="GENNAIO","",IF(H116="FEBBRAIO","",IF(H116="MARZO","",IF(H116="APRILE","",IF(H116="MAGGIO","",IF(H116="GIUGNO","",IF(H116="LUGLIO","",IF(H116="AGOSTO","",IF(H116="SETTEMBRE","",IF(H116="OTTOBRE","",IF(H116="NOVEMBRE","",IF(H116="DICEMBRE","",IF(OR('Calendario Attività Giovanile'!$E116="",'Calendario Attività Giovanile'!$F116="",'Calendario Attività Giovanile'!$I116="",'Calendario Attività Giovanile'!$J116=""),"ERRORE! MANCA…","")))))))))))))),"")</f>
        <v/>
      </c>
      <c r="M116" s="21" t="str">
        <f t="shared" si="5"/>
        <v/>
      </c>
      <c r="N116" s="21" t="str">
        <f t="shared" si="6"/>
        <v/>
      </c>
      <c r="O116" s="21" t="str">
        <f t="shared" si="7"/>
        <v/>
      </c>
      <c r="P116" s="21" t="str">
        <f t="shared" si="8"/>
        <v/>
      </c>
      <c r="Q116" s="10" t="str">
        <f t="shared" si="9"/>
        <v/>
      </c>
      <c r="R116" s="10"/>
      <c r="S116" s="10"/>
      <c r="T116" s="10"/>
      <c r="U116" s="10"/>
      <c r="V116" s="2"/>
      <c r="W116" s="3"/>
      <c r="X116" s="3"/>
      <c r="Y116" s="3"/>
      <c r="Z116" s="3"/>
      <c r="AA116" s="3"/>
      <c r="AB116" s="116" t="s">
        <v>142</v>
      </c>
      <c r="AC116" s="26">
        <f>COUNTIFS(Calendario_Attività_Giovanile[Tipologia],$AC$7,Calendario_Attività_Giovanile[Circolo],$AB116)</f>
        <v>0</v>
      </c>
      <c r="AD116" s="26">
        <f>COUNTIFS(Calendario_Attività_Giovanile[Tipologia],$AD$7,Calendario_Attività_Giovanile[Circolo],AB116)</f>
        <v>2</v>
      </c>
      <c r="AE116" s="26">
        <f>COUNTIFS(Calendario_Attività_Giovanile[Tipologia],$AE$7,Calendario_Attività_Giovanile[Circolo],AB116)</f>
        <v>2</v>
      </c>
      <c r="AF116" s="113"/>
      <c r="AG116" s="113"/>
      <c r="AH116" s="113"/>
      <c r="AI116" s="3"/>
      <c r="AJ116" s="3"/>
    </row>
    <row r="117" spans="1:36" ht="21" x14ac:dyDescent="0.25">
      <c r="A117" s="9"/>
      <c r="B117" s="166" t="s">
        <v>214</v>
      </c>
      <c r="C117" s="42" t="s">
        <v>67</v>
      </c>
      <c r="D117" s="37"/>
      <c r="E117" s="37" t="s">
        <v>35</v>
      </c>
      <c r="F117" s="37">
        <v>26</v>
      </c>
      <c r="G117" s="37">
        <v>29</v>
      </c>
      <c r="H117" s="143" t="s">
        <v>209</v>
      </c>
      <c r="I117" s="37" t="s">
        <v>87</v>
      </c>
      <c r="J117" s="37">
        <v>1</v>
      </c>
      <c r="K117" t="s">
        <v>217</v>
      </c>
      <c r="L117" s="20" t="str">
        <f>IFERROR(IF(H117="","",IF(H117="GENNAIO","",IF(H117="FEBBRAIO","",IF(H117="MARZO","",IF(H117="APRILE","",IF(H117="MAGGIO","",IF(H117="GIUGNO","",IF(H117="LUGLIO","",IF(H117="AGOSTO","",IF(H117="SETTEMBRE","",IF(H117="OTTOBRE","",IF(H117="NOVEMBRE","",IF(H117="DICEMBRE","",IF(OR('Calendario Attività Giovanile'!$E117="",'Calendario Attività Giovanile'!$F117="",'Calendario Attività Giovanile'!$I117="",'Calendario Attività Giovanile'!$J117=""),"ERRORE! MANCA…","")))))))))))))),"")</f>
        <v/>
      </c>
      <c r="M117" s="21" t="str">
        <f t="shared" si="5"/>
        <v/>
      </c>
      <c r="N117" s="21" t="str">
        <f t="shared" si="6"/>
        <v/>
      </c>
      <c r="O117" s="21" t="str">
        <f t="shared" si="7"/>
        <v/>
      </c>
      <c r="P117" s="21" t="str">
        <f t="shared" si="8"/>
        <v/>
      </c>
      <c r="Q117" s="10" t="str">
        <f t="shared" si="9"/>
        <v/>
      </c>
      <c r="R117" s="10"/>
      <c r="S117" s="10"/>
      <c r="T117" s="10"/>
      <c r="U117" s="10"/>
      <c r="V117" s="2"/>
      <c r="W117" s="3"/>
      <c r="X117" s="3"/>
      <c r="Y117" s="3"/>
      <c r="Z117" s="3"/>
      <c r="AA117" s="3"/>
      <c r="AB117" s="114" t="s">
        <v>155</v>
      </c>
      <c r="AC117" s="26">
        <f>COUNTIFS(Calendario_Attività_Giovanile[Tipologia],$AC$7,Calendario_Attività_Giovanile[Circolo],$AB117)</f>
        <v>0</v>
      </c>
      <c r="AD117" s="26">
        <f>COUNTIFS(Calendario_Attività_Giovanile[Tipologia],$AD$7,Calendario_Attività_Giovanile[Circolo],AB117)</f>
        <v>2</v>
      </c>
      <c r="AE117" s="26">
        <f>COUNTIFS(Calendario_Attività_Giovanile[Tipologia],$AE$7,Calendario_Attività_Giovanile[Circolo],AB117)</f>
        <v>0</v>
      </c>
      <c r="AF117" s="113"/>
      <c r="AG117" s="113"/>
      <c r="AH117" s="113"/>
      <c r="AI117" s="3"/>
      <c r="AJ117" s="3"/>
    </row>
    <row r="118" spans="1:36" ht="21" x14ac:dyDescent="0.25">
      <c r="A118" s="9"/>
      <c r="B118" s="166" t="s">
        <v>291</v>
      </c>
      <c r="C118" s="42" t="s">
        <v>67</v>
      </c>
      <c r="D118" s="37"/>
      <c r="E118" s="37" t="s">
        <v>51</v>
      </c>
      <c r="F118" s="37">
        <v>27</v>
      </c>
      <c r="G118" s="37">
        <v>29</v>
      </c>
      <c r="H118" s="143" t="s">
        <v>414</v>
      </c>
      <c r="I118" s="37" t="s">
        <v>184</v>
      </c>
      <c r="J118" s="37">
        <v>6</v>
      </c>
      <c r="K118" t="s">
        <v>242</v>
      </c>
      <c r="L118" s="20" t="str">
        <f>IFERROR(IF(H118="","",IF(H118="GENNAIO","",IF(H118="FEBBRAIO","",IF(H118="MARZO","",IF(H118="APRILE","",IF(H118="MAGGIO","",IF(H118="GIUGNO","",IF(H118="LUGLIO","",IF(H118="AGOSTO","",IF(H118="SETTEMBRE","",IF(H118="OTTOBRE","",IF(H118="NOVEMBRE","",IF(H118="DICEMBRE","",IF(OR('Calendario Attività Giovanile'!$E118="",'Calendario Attività Giovanile'!$F118="",'Calendario Attività Giovanile'!$I118="",'Calendario Attività Giovanile'!$J118=""),"ERRORE! MANCA…","")))))))))))))),"")</f>
        <v/>
      </c>
      <c r="M118" s="21" t="str">
        <f t="shared" si="5"/>
        <v/>
      </c>
      <c r="N118" s="21" t="str">
        <f t="shared" si="6"/>
        <v/>
      </c>
      <c r="O118" s="21" t="str">
        <f t="shared" si="7"/>
        <v/>
      </c>
      <c r="P118" s="21" t="str">
        <f t="shared" si="8"/>
        <v/>
      </c>
      <c r="Q118" s="10" t="str">
        <f t="shared" si="9"/>
        <v/>
      </c>
      <c r="R118" s="10"/>
      <c r="S118" s="10"/>
      <c r="T118" s="10"/>
      <c r="U118" s="10"/>
      <c r="V118" s="2"/>
      <c r="W118" s="3"/>
      <c r="X118" s="3"/>
      <c r="Y118" s="3"/>
      <c r="Z118" s="3"/>
      <c r="AA118" s="3"/>
      <c r="AB118" s="116" t="s">
        <v>41</v>
      </c>
      <c r="AC118" s="26">
        <f>COUNTIFS(Calendario_Attività_Giovanile[Tipologia],$AC$7,Calendario_Attività_Giovanile[Circolo],$AB118)</f>
        <v>0</v>
      </c>
      <c r="AD118" s="26">
        <f>COUNTIFS(Calendario_Attività_Giovanile[Tipologia],$AD$7,Calendario_Attività_Giovanile[Circolo],AB118)</f>
        <v>0</v>
      </c>
      <c r="AE118" s="26">
        <f>COUNTIFS(Calendario_Attività_Giovanile[Tipologia],$AE$7,Calendario_Attività_Giovanile[Circolo],AB118)</f>
        <v>0</v>
      </c>
      <c r="AF118" s="113"/>
      <c r="AG118" s="113"/>
      <c r="AH118" s="113"/>
      <c r="AI118" s="3"/>
      <c r="AJ118" s="3"/>
    </row>
    <row r="119" spans="1:36" ht="21" x14ac:dyDescent="0.25">
      <c r="A119" s="9"/>
      <c r="B119" s="166" t="s">
        <v>235</v>
      </c>
      <c r="C119" s="42" t="s">
        <v>67</v>
      </c>
      <c r="D119" s="37"/>
      <c r="E119" s="37" t="s">
        <v>20</v>
      </c>
      <c r="F119" s="37">
        <v>28</v>
      </c>
      <c r="G119" s="37">
        <v>30</v>
      </c>
      <c r="H119" s="143" t="s">
        <v>227</v>
      </c>
      <c r="I119" s="37" t="s">
        <v>124</v>
      </c>
      <c r="J119" s="37">
        <v>2</v>
      </c>
      <c r="K119" t="s">
        <v>237</v>
      </c>
      <c r="L119" s="20" t="str">
        <f>IFERROR(IF(H119="","",IF(H119="GENNAIO","",IF(H119="FEBBRAIO","",IF(H119="MARZO","",IF(H119="APRILE","",IF(H119="MAGGIO","",IF(H119="GIUGNO","",IF(H119="LUGLIO","",IF(H119="AGOSTO","",IF(H119="SETTEMBRE","",IF(H119="OTTOBRE","",IF(H119="NOVEMBRE","",IF(H119="DICEMBRE","",IF(OR('Calendario Attività Giovanile'!$E119="",'Calendario Attività Giovanile'!$F119="",'Calendario Attività Giovanile'!$I119="",'Calendario Attività Giovanile'!$J119=""),"ERRORE! MANCA…","")))))))))))))),"")</f>
        <v/>
      </c>
      <c r="M119" s="21" t="str">
        <f t="shared" si="5"/>
        <v/>
      </c>
      <c r="N119" s="21" t="str">
        <f t="shared" si="6"/>
        <v/>
      </c>
      <c r="O119" s="21" t="str">
        <f t="shared" si="7"/>
        <v/>
      </c>
      <c r="P119" s="21" t="str">
        <f t="shared" si="8"/>
        <v/>
      </c>
      <c r="Q119" s="10" t="str">
        <f t="shared" si="9"/>
        <v/>
      </c>
      <c r="R119" s="10"/>
      <c r="S119" s="10"/>
      <c r="T119" s="10"/>
      <c r="U119" s="10"/>
      <c r="V119" s="2"/>
      <c r="W119" s="3"/>
      <c r="X119" s="3"/>
      <c r="Y119" s="3"/>
      <c r="Z119" s="3"/>
      <c r="AA119" s="3"/>
      <c r="AB119" s="114" t="s">
        <v>165</v>
      </c>
      <c r="AC119" s="26">
        <f>COUNTIFS(Calendario_Attività_Giovanile[Tipologia],$AC$7,Calendario_Attività_Giovanile[Circolo],$AB119)</f>
        <v>0</v>
      </c>
      <c r="AD119" s="26">
        <f>COUNTIFS(Calendario_Attività_Giovanile[Tipologia],$AD$7,Calendario_Attività_Giovanile[Circolo],AB119)</f>
        <v>0</v>
      </c>
      <c r="AE119" s="26">
        <f>COUNTIFS(Calendario_Attività_Giovanile[Tipologia],$AE$7,Calendario_Attività_Giovanile[Circolo],AB119)</f>
        <v>0</v>
      </c>
      <c r="AF119" s="113"/>
      <c r="AG119" s="113"/>
      <c r="AH119" s="113"/>
      <c r="AI119" s="3"/>
      <c r="AJ119" s="3"/>
    </row>
    <row r="120" spans="1:36" ht="21" x14ac:dyDescent="0.25">
      <c r="A120" s="9"/>
      <c r="B120" s="166" t="s">
        <v>235</v>
      </c>
      <c r="C120" s="42" t="s">
        <v>67</v>
      </c>
      <c r="D120" s="37"/>
      <c r="E120" s="37" t="s">
        <v>20</v>
      </c>
      <c r="F120" s="37">
        <v>28</v>
      </c>
      <c r="G120" s="37">
        <v>30</v>
      </c>
      <c r="H120" s="143" t="s">
        <v>228</v>
      </c>
      <c r="I120" s="37" t="s">
        <v>124</v>
      </c>
      <c r="J120" s="37">
        <v>2</v>
      </c>
      <c r="K120" t="s">
        <v>237</v>
      </c>
      <c r="L120" s="20" t="str">
        <f>IFERROR(IF(H120="","",IF(H120="GENNAIO","",IF(H120="FEBBRAIO","",IF(H120="MARZO","",IF(H120="APRILE","",IF(H120="MAGGIO","",IF(H120="GIUGNO","",IF(H120="LUGLIO","",IF(H120="AGOSTO","",IF(H120="SETTEMBRE","",IF(H120="OTTOBRE","",IF(H120="NOVEMBRE","",IF(H120="DICEMBRE","",IF(OR('Calendario Attività Giovanile'!$E120="",'Calendario Attività Giovanile'!$F120="",'Calendario Attività Giovanile'!$I120="",'Calendario Attività Giovanile'!$J120=""),"ERRORE! MANCA…","")))))))))))))),"")</f>
        <v/>
      </c>
      <c r="M120" s="21" t="str">
        <f t="shared" si="5"/>
        <v/>
      </c>
      <c r="N120" s="21" t="str">
        <f t="shared" si="6"/>
        <v/>
      </c>
      <c r="O120" s="21" t="str">
        <f t="shared" si="7"/>
        <v/>
      </c>
      <c r="P120" s="21" t="str">
        <f t="shared" si="8"/>
        <v/>
      </c>
      <c r="Q120" s="10" t="str">
        <f t="shared" si="9"/>
        <v/>
      </c>
      <c r="R120" s="10"/>
      <c r="S120" s="10"/>
      <c r="T120" s="10"/>
      <c r="U120" s="10"/>
      <c r="V120" s="2"/>
      <c r="W120" s="3"/>
      <c r="X120" s="3"/>
      <c r="Y120" s="3"/>
      <c r="Z120" s="3"/>
      <c r="AA120" s="3"/>
      <c r="AB120" s="114" t="s">
        <v>38</v>
      </c>
      <c r="AC120" s="26">
        <f>COUNTIFS(Calendario_Attività_Giovanile[Tipologia],$AC$7,Calendario_Attività_Giovanile[Circolo],$AB120)</f>
        <v>0</v>
      </c>
      <c r="AD120" s="26">
        <f>COUNTIFS(Calendario_Attività_Giovanile[Tipologia],$AD$7,Calendario_Attività_Giovanile[Circolo],AB120)</f>
        <v>0</v>
      </c>
      <c r="AE120" s="26">
        <f>COUNTIFS(Calendario_Attività_Giovanile[Tipologia],$AE$7,Calendario_Attività_Giovanile[Circolo],AB120)</f>
        <v>0</v>
      </c>
      <c r="AF120" s="113"/>
      <c r="AG120" s="113"/>
      <c r="AH120" s="113"/>
      <c r="AI120" s="3"/>
      <c r="AJ120" s="3"/>
    </row>
    <row r="121" spans="1:36" ht="21" x14ac:dyDescent="0.25">
      <c r="A121" s="9"/>
      <c r="B121" s="166" t="s">
        <v>350</v>
      </c>
      <c r="C121" s="42" t="s">
        <v>67</v>
      </c>
      <c r="D121" s="37"/>
      <c r="E121" s="37" t="s">
        <v>24</v>
      </c>
      <c r="F121" s="37">
        <v>29</v>
      </c>
      <c r="G121" s="37"/>
      <c r="H121" s="143" t="s">
        <v>328</v>
      </c>
      <c r="I121" s="37" t="s">
        <v>43</v>
      </c>
      <c r="J121" s="37">
        <v>1</v>
      </c>
      <c r="K121" t="s">
        <v>216</v>
      </c>
      <c r="L121" s="20" t="str">
        <f>IFERROR(IF(H121="","",IF(H121="GENNAIO","",IF(H121="FEBBRAIO","",IF(H121="MARZO","",IF(H121="APRILE","",IF(H121="MAGGIO","",IF(H121="GIUGNO","",IF(H121="LUGLIO","",IF(H121="AGOSTO","",IF(H121="SETTEMBRE","",IF(H121="OTTOBRE","",IF(H121="NOVEMBRE","",IF(H121="DICEMBRE","",IF(OR('Calendario Attività Giovanile'!$E121="",'Calendario Attività Giovanile'!$F121="",'Calendario Attività Giovanile'!$I121="",'Calendario Attività Giovanile'!$J121=""),"ERRORE! MANCA…","")))))))))))))),"")</f>
        <v/>
      </c>
      <c r="M121" s="21" t="str">
        <f t="shared" si="5"/>
        <v/>
      </c>
      <c r="N121" s="21" t="str">
        <f t="shared" si="6"/>
        <v/>
      </c>
      <c r="O121" s="21" t="str">
        <f t="shared" si="7"/>
        <v/>
      </c>
      <c r="P121" s="21" t="str">
        <f t="shared" si="8"/>
        <v/>
      </c>
      <c r="Q121" s="10" t="str">
        <f t="shared" si="9"/>
        <v/>
      </c>
      <c r="R121" s="10"/>
      <c r="S121" s="10"/>
      <c r="T121" s="10"/>
      <c r="U121" s="10"/>
      <c r="V121" s="2"/>
      <c r="W121" s="3"/>
      <c r="X121" s="3"/>
      <c r="Y121" s="3"/>
      <c r="Z121" s="3"/>
      <c r="AA121" s="3"/>
      <c r="AB121" s="114" t="s">
        <v>149</v>
      </c>
      <c r="AC121" s="26">
        <f>COUNTIFS(Calendario_Attività_Giovanile[Tipologia],$AC$7,Calendario_Attività_Giovanile[Circolo],$AB121)</f>
        <v>0</v>
      </c>
      <c r="AD121" s="26">
        <f>COUNTIFS(Calendario_Attività_Giovanile[Tipologia],$AD$7,Calendario_Attività_Giovanile[Circolo],AB121)</f>
        <v>0</v>
      </c>
      <c r="AE121" s="26">
        <f>COUNTIFS(Calendario_Attività_Giovanile[Tipologia],$AE$7,Calendario_Attività_Giovanile[Circolo],AB121)</f>
        <v>0</v>
      </c>
      <c r="AF121" s="113"/>
      <c r="AG121" s="113"/>
      <c r="AH121" s="113"/>
      <c r="AI121" s="3"/>
      <c r="AJ121" s="3"/>
    </row>
    <row r="122" spans="1:36" s="15" customFormat="1" ht="21" x14ac:dyDescent="0.35">
      <c r="A122" s="9"/>
      <c r="B122" s="166" t="s">
        <v>307</v>
      </c>
      <c r="C122" s="42" t="s">
        <v>67</v>
      </c>
      <c r="D122" s="37"/>
      <c r="E122" s="37" t="s">
        <v>18</v>
      </c>
      <c r="F122" s="37">
        <v>29</v>
      </c>
      <c r="G122" s="37">
        <v>30</v>
      </c>
      <c r="H122" s="143" t="s">
        <v>485</v>
      </c>
      <c r="I122" s="37" t="s">
        <v>93</v>
      </c>
      <c r="J122" s="37">
        <v>2</v>
      </c>
      <c r="K122" t="s">
        <v>259</v>
      </c>
      <c r="L122" s="20" t="str">
        <f>IFERROR(IF(H122="","",IF(H122="GENNAIO","",IF(H122="FEBBRAIO","",IF(H122="MARZO","",IF(H122="APRILE","",IF(H122="MAGGIO","",IF(H122="GIUGNO","",IF(H122="LUGLIO","",IF(H122="AGOSTO","",IF(H122="SETTEMBRE","",IF(H122="OTTOBRE","",IF(H122="NOVEMBRE","",IF(H122="DICEMBRE","",IF(OR('Calendario Attività Giovanile'!$E122="",'Calendario Attività Giovanile'!$F122="",'Calendario Attività Giovanile'!$I122="",'Calendario Attività Giovanile'!$J122=""),"ERRORE! MANCA…","")))))))))))))),"")</f>
        <v/>
      </c>
      <c r="M122" s="21" t="str">
        <f t="shared" si="5"/>
        <v/>
      </c>
      <c r="N122" s="21" t="str">
        <f t="shared" si="6"/>
        <v/>
      </c>
      <c r="O122" s="21" t="str">
        <f t="shared" si="7"/>
        <v/>
      </c>
      <c r="P122" s="21" t="str">
        <f t="shared" si="8"/>
        <v/>
      </c>
      <c r="Q122" s="10" t="str">
        <f t="shared" si="9"/>
        <v/>
      </c>
      <c r="R122" s="10"/>
      <c r="S122" s="10"/>
      <c r="T122" s="10"/>
      <c r="U122" s="10"/>
      <c r="V122" s="2"/>
      <c r="W122" s="22"/>
      <c r="X122" s="22"/>
      <c r="Y122" s="22"/>
      <c r="Z122" s="22"/>
      <c r="AA122" s="22"/>
      <c r="AB122" s="114" t="s">
        <v>123</v>
      </c>
      <c r="AC122" s="26">
        <f>COUNTIFS(Calendario_Attività_Giovanile[Tipologia],$AC$7,Calendario_Attività_Giovanile[Circolo],$AB122)</f>
        <v>0</v>
      </c>
      <c r="AD122" s="26">
        <f>COUNTIFS(Calendario_Attività_Giovanile[Tipologia],$AD$7,Calendario_Attività_Giovanile[Circolo],AB122)</f>
        <v>0</v>
      </c>
      <c r="AE122" s="26">
        <f>COUNTIFS(Calendario_Attività_Giovanile[Tipologia],$AE$7,Calendario_Attività_Giovanile[Circolo],AB122)</f>
        <v>1</v>
      </c>
      <c r="AF122" s="113"/>
      <c r="AG122" s="113"/>
      <c r="AH122" s="113"/>
      <c r="AI122" s="22"/>
      <c r="AJ122" s="22"/>
    </row>
    <row r="123" spans="1:36" ht="21" x14ac:dyDescent="0.25">
      <c r="A123" s="9"/>
      <c r="B123" s="166" t="s">
        <v>307</v>
      </c>
      <c r="C123" s="42" t="s">
        <v>67</v>
      </c>
      <c r="D123" s="37"/>
      <c r="E123" s="37" t="s">
        <v>18</v>
      </c>
      <c r="F123" s="37">
        <v>29</v>
      </c>
      <c r="G123" s="37">
        <v>30</v>
      </c>
      <c r="H123" s="143" t="s">
        <v>324</v>
      </c>
      <c r="I123" s="37" t="s">
        <v>142</v>
      </c>
      <c r="J123" s="37">
        <v>4</v>
      </c>
      <c r="K123" t="s">
        <v>259</v>
      </c>
      <c r="L123" s="20" t="str">
        <f>IFERROR(IF(H123="","",IF(H123="GENNAIO","",IF(H123="FEBBRAIO","",IF(H123="MARZO","",IF(H123="APRILE","",IF(H123="MAGGIO","",IF(H123="GIUGNO","",IF(H123="LUGLIO","",IF(H123="AGOSTO","",IF(H123="SETTEMBRE","",IF(H123="OTTOBRE","",IF(H123="NOVEMBRE","",IF(H123="DICEMBRE","",IF(OR('Calendario Attività Giovanile'!$E123="",'Calendario Attività Giovanile'!$F123="",'Calendario Attività Giovanile'!$I123="",'Calendario Attività Giovanile'!$J123=""),"ERRORE! MANCA…","")))))))))))))),"")</f>
        <v/>
      </c>
      <c r="M123" s="21" t="str">
        <f t="shared" si="5"/>
        <v/>
      </c>
      <c r="N123" s="21" t="str">
        <f t="shared" si="6"/>
        <v/>
      </c>
      <c r="O123" s="21" t="str">
        <f t="shared" si="7"/>
        <v/>
      </c>
      <c r="P123" s="21" t="str">
        <f t="shared" si="8"/>
        <v/>
      </c>
      <c r="Q123" s="10" t="str">
        <f t="shared" si="9"/>
        <v/>
      </c>
      <c r="R123" s="10"/>
      <c r="S123" s="10"/>
      <c r="T123" s="10"/>
      <c r="U123" s="10"/>
      <c r="V123" s="2"/>
      <c r="W123" s="3"/>
      <c r="X123" s="3"/>
      <c r="Y123" s="3"/>
      <c r="Z123" s="3"/>
      <c r="AA123" s="3"/>
      <c r="AB123" s="116" t="s">
        <v>175</v>
      </c>
      <c r="AC123" s="26">
        <f>COUNTIFS(Calendario_Attività_Giovanile[Tipologia],$AC$7,Calendario_Attività_Giovanile[Circolo],$AB123)</f>
        <v>0</v>
      </c>
      <c r="AD123" s="26">
        <f>COUNTIFS(Calendario_Attività_Giovanile[Tipologia],$AD$7,Calendario_Attività_Giovanile[Circolo],AB123)</f>
        <v>1</v>
      </c>
      <c r="AE123" s="26">
        <f>COUNTIFS(Calendario_Attività_Giovanile[Tipologia],$AE$7,Calendario_Attività_Giovanile[Circolo],AB123)</f>
        <v>1</v>
      </c>
      <c r="AF123" s="113"/>
      <c r="AG123" s="113"/>
      <c r="AH123" s="113"/>
      <c r="AI123" s="3"/>
      <c r="AJ123" s="3"/>
    </row>
    <row r="124" spans="1:36" ht="21" x14ac:dyDescent="0.25">
      <c r="A124" s="9"/>
      <c r="B124" s="166" t="s">
        <v>307</v>
      </c>
      <c r="C124" s="42" t="s">
        <v>67</v>
      </c>
      <c r="D124" s="37"/>
      <c r="E124" s="37" t="s">
        <v>21</v>
      </c>
      <c r="F124" s="37">
        <v>29</v>
      </c>
      <c r="G124" s="37">
        <v>30</v>
      </c>
      <c r="H124" s="143" t="s">
        <v>480</v>
      </c>
      <c r="I124" s="37" t="s">
        <v>133</v>
      </c>
      <c r="J124" s="37">
        <v>5</v>
      </c>
      <c r="K124" t="s">
        <v>259</v>
      </c>
      <c r="L124" s="20" t="str">
        <f>IFERROR(IF(H124="","",IF(H124="GENNAIO","",IF(H124="FEBBRAIO","",IF(H124="MARZO","",IF(H124="APRILE","",IF(H124="MAGGIO","",IF(H124="GIUGNO","",IF(H124="LUGLIO","",IF(H124="AGOSTO","",IF(H124="SETTEMBRE","",IF(H124="OTTOBRE","",IF(H124="NOVEMBRE","",IF(H124="DICEMBRE","",IF(OR('Calendario Attività Giovanile'!$E124="",'Calendario Attività Giovanile'!$F124="",'Calendario Attività Giovanile'!$I124="",'Calendario Attività Giovanile'!$J124=""),"ERRORE! MANCA…","")))))))))))))),"")</f>
        <v/>
      </c>
      <c r="M124" s="21" t="str">
        <f t="shared" si="5"/>
        <v/>
      </c>
      <c r="N124" s="21" t="str">
        <f t="shared" si="6"/>
        <v/>
      </c>
      <c r="O124" s="21" t="str">
        <f t="shared" si="7"/>
        <v/>
      </c>
      <c r="P124" s="21" t="str">
        <f t="shared" si="8"/>
        <v/>
      </c>
      <c r="Q124" s="10" t="str">
        <f t="shared" si="9"/>
        <v/>
      </c>
      <c r="R124" s="10"/>
      <c r="S124" s="10"/>
      <c r="T124" s="10"/>
      <c r="U124" s="10"/>
      <c r="V124" s="2"/>
      <c r="W124" s="3"/>
      <c r="X124" s="3"/>
      <c r="Y124" s="3"/>
      <c r="Z124" s="3"/>
      <c r="AA124" s="3"/>
      <c r="AB124" s="114" t="s">
        <v>120</v>
      </c>
      <c r="AC124" s="26">
        <f>COUNTIFS(Calendario_Attività_Giovanile[Tipologia],$AC$7,Calendario_Attività_Giovanile[Circolo],$AB124)</f>
        <v>0</v>
      </c>
      <c r="AD124" s="26">
        <f>COUNTIFS(Calendario_Attività_Giovanile[Tipologia],$AD$7,Calendario_Attività_Giovanile[Circolo],AB124)</f>
        <v>0</v>
      </c>
      <c r="AE124" s="26">
        <f>COUNTIFS(Calendario_Attività_Giovanile[Tipologia],$AE$7,Calendario_Attività_Giovanile[Circolo],AB124)</f>
        <v>0</v>
      </c>
      <c r="AF124" s="113"/>
      <c r="AG124" s="113"/>
      <c r="AH124" s="113"/>
      <c r="AI124" s="3"/>
      <c r="AJ124" s="3"/>
    </row>
    <row r="125" spans="1:36" ht="21" x14ac:dyDescent="0.25">
      <c r="A125" s="9"/>
      <c r="B125" s="166" t="s">
        <v>350</v>
      </c>
      <c r="C125" s="42" t="s">
        <v>67</v>
      </c>
      <c r="D125" s="37" t="s">
        <v>580</v>
      </c>
      <c r="E125" s="37" t="s">
        <v>22</v>
      </c>
      <c r="F125" s="37">
        <v>29</v>
      </c>
      <c r="G125" s="37"/>
      <c r="H125" s="143" t="s">
        <v>329</v>
      </c>
      <c r="I125" s="37" t="s">
        <v>64</v>
      </c>
      <c r="J125" s="37">
        <v>7</v>
      </c>
      <c r="K125" t="s">
        <v>216</v>
      </c>
      <c r="L125" s="20" t="str">
        <f>IFERROR(IF(H125="","",IF(H125="GENNAIO","",IF(H125="FEBBRAIO","",IF(H125="MARZO","",IF(H125="APRILE","",IF(H125="MAGGIO","",IF(H125="GIUGNO","",IF(H125="LUGLIO","",IF(H125="AGOSTO","",IF(H125="SETTEMBRE","",IF(H125="OTTOBRE","",IF(H125="NOVEMBRE","",IF(H125="DICEMBRE","",IF(OR('Calendario Attività Giovanile'!$E125="",'Calendario Attività Giovanile'!$F125="",'Calendario Attività Giovanile'!$I125="",'Calendario Attività Giovanile'!$J125=""),"ERRORE! MANCA…","")))))))))))))),"")</f>
        <v/>
      </c>
      <c r="M125" s="21" t="str">
        <f t="shared" si="5"/>
        <v/>
      </c>
      <c r="N125" s="21" t="str">
        <f t="shared" si="6"/>
        <v/>
      </c>
      <c r="O125" s="21" t="str">
        <f t="shared" si="7"/>
        <v/>
      </c>
      <c r="P125" s="21" t="str">
        <f t="shared" si="8"/>
        <v/>
      </c>
      <c r="Q125" s="10" t="str">
        <f t="shared" si="9"/>
        <v/>
      </c>
      <c r="R125" s="10"/>
      <c r="S125" s="10"/>
      <c r="T125" s="10"/>
      <c r="U125" s="10"/>
      <c r="V125" s="2"/>
      <c r="W125" s="3"/>
      <c r="X125" s="3"/>
      <c r="Y125" s="3"/>
      <c r="Z125" s="3"/>
      <c r="AA125" s="3"/>
      <c r="AB125" s="114" t="s">
        <v>132</v>
      </c>
      <c r="AC125" s="26">
        <f>COUNTIFS(Calendario_Attività_Giovanile[Tipologia],$AC$7,Calendario_Attività_Giovanile[Circolo],$AB125)</f>
        <v>0</v>
      </c>
      <c r="AD125" s="26">
        <f>COUNTIFS(Calendario_Attività_Giovanile[Tipologia],$AD$7,Calendario_Attività_Giovanile[Circolo],AB125)</f>
        <v>1</v>
      </c>
      <c r="AE125" s="26">
        <f>COUNTIFS(Calendario_Attività_Giovanile[Tipologia],$AE$7,Calendario_Attività_Giovanile[Circolo],AB125)</f>
        <v>0</v>
      </c>
      <c r="AF125" s="113"/>
      <c r="AG125" s="113"/>
      <c r="AH125" s="113"/>
      <c r="AI125" s="3"/>
      <c r="AJ125" s="3"/>
    </row>
    <row r="126" spans="1:36" ht="21" x14ac:dyDescent="0.25">
      <c r="A126" s="9"/>
      <c r="B126" s="166" t="s">
        <v>350</v>
      </c>
      <c r="C126" s="42" t="s">
        <v>67</v>
      </c>
      <c r="D126" s="37"/>
      <c r="E126" s="37" t="s">
        <v>22</v>
      </c>
      <c r="F126" s="37">
        <v>29</v>
      </c>
      <c r="G126" s="37"/>
      <c r="H126" s="143" t="s">
        <v>329</v>
      </c>
      <c r="I126" s="37" t="s">
        <v>174</v>
      </c>
      <c r="J126" s="37">
        <v>7</v>
      </c>
      <c r="K126" t="s">
        <v>216</v>
      </c>
      <c r="L126" s="20" t="str">
        <f>IFERROR(IF(H126="","",IF(H126="GENNAIO","",IF(H126="FEBBRAIO","",IF(H126="MARZO","",IF(H126="APRILE","",IF(H126="MAGGIO","",IF(H126="GIUGNO","",IF(H126="LUGLIO","",IF(H126="AGOSTO","",IF(H126="SETTEMBRE","",IF(H126="OTTOBRE","",IF(H126="NOVEMBRE","",IF(H126="DICEMBRE","",IF(OR('Calendario Attività Giovanile'!$E126="",'Calendario Attività Giovanile'!$F126="",'Calendario Attività Giovanile'!$I126="",'Calendario Attività Giovanile'!$J126=""),"ERRORE! MANCA…","")))))))))))))),"")</f>
        <v/>
      </c>
      <c r="M126" s="21" t="str">
        <f t="shared" si="5"/>
        <v/>
      </c>
      <c r="N126" s="21" t="str">
        <f t="shared" si="6"/>
        <v/>
      </c>
      <c r="O126" s="21" t="str">
        <f t="shared" si="7"/>
        <v/>
      </c>
      <c r="P126" s="21" t="str">
        <f t="shared" si="8"/>
        <v/>
      </c>
      <c r="Q126" s="10" t="str">
        <f t="shared" si="9"/>
        <v/>
      </c>
      <c r="R126" s="10"/>
      <c r="S126" s="10"/>
      <c r="T126" s="10"/>
      <c r="U126" s="10"/>
      <c r="V126" s="2"/>
      <c r="W126" s="3"/>
      <c r="X126" s="3"/>
      <c r="Y126" s="3"/>
      <c r="Z126" s="3"/>
      <c r="AA126" s="3"/>
      <c r="AB126" s="114" t="s">
        <v>87</v>
      </c>
      <c r="AC126" s="26">
        <f>COUNTIFS(Calendario_Attività_Giovanile[Tipologia],$AC$7,Calendario_Attività_Giovanile[Circolo],$AB126)</f>
        <v>0</v>
      </c>
      <c r="AD126" s="26">
        <f>COUNTIFS(Calendario_Attività_Giovanile[Tipologia],$AD$7,Calendario_Attività_Giovanile[Circolo],AB126)</f>
        <v>0</v>
      </c>
      <c r="AE126" s="26">
        <f>COUNTIFS(Calendario_Attività_Giovanile[Tipologia],$AE$7,Calendario_Attività_Giovanile[Circolo],AB126)</f>
        <v>1</v>
      </c>
      <c r="AF126" s="113"/>
      <c r="AG126" s="113"/>
      <c r="AH126" s="113"/>
      <c r="AI126" s="3"/>
      <c r="AJ126" s="3"/>
    </row>
    <row r="127" spans="1:36" ht="21" x14ac:dyDescent="0.25">
      <c r="A127" s="9"/>
      <c r="B127" s="166" t="s">
        <v>454</v>
      </c>
      <c r="C127" s="42" t="s">
        <v>67</v>
      </c>
      <c r="D127" s="37"/>
      <c r="E127" s="37" t="s">
        <v>18</v>
      </c>
      <c r="F127" s="37">
        <v>30</v>
      </c>
      <c r="G127" s="37" t="s">
        <v>453</v>
      </c>
      <c r="H127" s="143" t="s">
        <v>324</v>
      </c>
      <c r="I127" s="37" t="s">
        <v>91</v>
      </c>
      <c r="J127" s="37">
        <v>1</v>
      </c>
      <c r="K127" t="s">
        <v>276</v>
      </c>
      <c r="L127" s="20" t="str">
        <f>IFERROR(IF(H127="","",IF(H127="GENNAIO","",IF(H127="FEBBRAIO","",IF(H127="MARZO","",IF(H127="APRILE","",IF(H127="MAGGIO","",IF(H127="GIUGNO","",IF(H127="LUGLIO","",IF(H127="AGOSTO","",IF(H127="SETTEMBRE","",IF(H127="OTTOBRE","",IF(H127="NOVEMBRE","",IF(H127="DICEMBRE","",IF(OR('Calendario Attività Giovanile'!$E127="",'Calendario Attività Giovanile'!$F127="",'Calendario Attività Giovanile'!$I127="",'Calendario Attività Giovanile'!$J127=""),"ERRORE! MANCA…","")))))))))))))),"")</f>
        <v/>
      </c>
      <c r="M127" s="21" t="str">
        <f t="shared" si="5"/>
        <v/>
      </c>
      <c r="N127" s="21" t="str">
        <f t="shared" si="6"/>
        <v/>
      </c>
      <c r="O127" s="21" t="str">
        <f t="shared" si="7"/>
        <v/>
      </c>
      <c r="P127" s="21" t="str">
        <f t="shared" si="8"/>
        <v/>
      </c>
      <c r="Q127" s="10" t="str">
        <f t="shared" si="9"/>
        <v/>
      </c>
      <c r="R127" s="10"/>
      <c r="S127" s="10"/>
      <c r="T127" s="10"/>
      <c r="U127" s="10"/>
      <c r="V127" s="2"/>
      <c r="W127" s="3"/>
      <c r="X127" s="3"/>
      <c r="Y127" s="3"/>
      <c r="Z127" s="3"/>
      <c r="AA127" s="3"/>
      <c r="AB127" s="114" t="s">
        <v>135</v>
      </c>
      <c r="AC127" s="26">
        <f>COUNTIFS(Calendario_Attività_Giovanile[Tipologia],$AC$7,Calendario_Attività_Giovanile[Circolo],$AB127)</f>
        <v>0</v>
      </c>
      <c r="AD127" s="26">
        <f>COUNTIFS(Calendario_Attività_Giovanile[Tipologia],$AD$7,Calendario_Attività_Giovanile[Circolo],AB127)</f>
        <v>1</v>
      </c>
      <c r="AE127" s="26">
        <f>COUNTIFS(Calendario_Attività_Giovanile[Tipologia],$AE$7,Calendario_Attività_Giovanile[Circolo],AB127)</f>
        <v>0</v>
      </c>
      <c r="AF127" s="113"/>
      <c r="AG127" s="113"/>
      <c r="AH127" s="113"/>
      <c r="AI127" s="3"/>
      <c r="AJ127" s="3"/>
    </row>
    <row r="128" spans="1:36" ht="21" x14ac:dyDescent="0.25">
      <c r="A128" s="9"/>
      <c r="B128" s="166" t="s">
        <v>454</v>
      </c>
      <c r="C128" s="42" t="s">
        <v>67</v>
      </c>
      <c r="D128" s="37"/>
      <c r="E128" s="37" t="s">
        <v>21</v>
      </c>
      <c r="F128" s="37">
        <v>30</v>
      </c>
      <c r="G128" s="37" t="s">
        <v>453</v>
      </c>
      <c r="H128" s="143" t="s">
        <v>296</v>
      </c>
      <c r="I128" s="37" t="s">
        <v>45</v>
      </c>
      <c r="J128" s="37">
        <v>3</v>
      </c>
      <c r="K128" t="s">
        <v>276</v>
      </c>
      <c r="L128" s="20" t="str">
        <f>IFERROR(IF(H128="","",IF(H128="GENNAIO","",IF(H128="FEBBRAIO","",IF(H128="MARZO","",IF(H128="APRILE","",IF(H128="MAGGIO","",IF(H128="GIUGNO","",IF(H128="LUGLIO","",IF(H128="AGOSTO","",IF(H128="SETTEMBRE","",IF(H128="OTTOBRE","",IF(H128="NOVEMBRE","",IF(H128="DICEMBRE","",IF(OR('Calendario Attività Giovanile'!$E128="",'Calendario Attività Giovanile'!$F128="",'Calendario Attività Giovanile'!$I128="",'Calendario Attività Giovanile'!$J128=""),"ERRORE! MANCA…","")))))))))))))),"")</f>
        <v/>
      </c>
      <c r="M128" s="21" t="str">
        <f t="shared" si="5"/>
        <v/>
      </c>
      <c r="N128" s="21" t="str">
        <f t="shared" si="6"/>
        <v/>
      </c>
      <c r="O128" s="21" t="str">
        <f t="shared" si="7"/>
        <v/>
      </c>
      <c r="P128" s="21" t="str">
        <f t="shared" si="8"/>
        <v/>
      </c>
      <c r="Q128" s="10" t="str">
        <f t="shared" si="9"/>
        <v/>
      </c>
      <c r="R128" s="10"/>
      <c r="S128" s="10"/>
      <c r="T128" s="10"/>
      <c r="U128" s="10"/>
      <c r="V128" s="2"/>
      <c r="W128" s="3"/>
      <c r="X128" s="3"/>
      <c r="Y128" s="3"/>
      <c r="Z128" s="3"/>
      <c r="AA128" s="3"/>
      <c r="AB128" s="114" t="s">
        <v>130</v>
      </c>
      <c r="AC128" s="26">
        <f>COUNTIFS(Calendario_Attività_Giovanile[Tipologia],$AC$7,Calendario_Attività_Giovanile[Circolo],$AB128)</f>
        <v>0</v>
      </c>
      <c r="AD128" s="26">
        <f>COUNTIFS(Calendario_Attività_Giovanile[Tipologia],$AD$7,Calendario_Attività_Giovanile[Circolo],AB128)</f>
        <v>0</v>
      </c>
      <c r="AE128" s="26">
        <f>COUNTIFS(Calendario_Attività_Giovanile[Tipologia],$AE$7,Calendario_Attività_Giovanile[Circolo],AB128)</f>
        <v>1</v>
      </c>
      <c r="AF128" s="113"/>
      <c r="AG128" s="113"/>
      <c r="AH128" s="113"/>
      <c r="AI128" s="3"/>
      <c r="AJ128" s="3"/>
    </row>
    <row r="129" spans="1:36" ht="21" x14ac:dyDescent="0.25">
      <c r="A129" s="9"/>
      <c r="B129" s="166" t="s">
        <v>390</v>
      </c>
      <c r="C129" s="42" t="s">
        <v>67</v>
      </c>
      <c r="D129" s="37" t="s">
        <v>580</v>
      </c>
      <c r="E129" s="37" t="s">
        <v>22</v>
      </c>
      <c r="F129" s="37">
        <v>30</v>
      </c>
      <c r="G129" s="37"/>
      <c r="H129" s="143" t="s">
        <v>329</v>
      </c>
      <c r="I129" s="37" t="s">
        <v>170</v>
      </c>
      <c r="J129" s="37">
        <v>7</v>
      </c>
      <c r="K129" t="s">
        <v>220</v>
      </c>
      <c r="L129" s="20" t="str">
        <f>IFERROR(IF(H129="","",IF(H129="GENNAIO","",IF(H129="FEBBRAIO","",IF(H129="MARZO","",IF(H129="APRILE","",IF(H129="MAGGIO","",IF(H129="GIUGNO","",IF(H129="LUGLIO","",IF(H129="AGOSTO","",IF(H129="SETTEMBRE","",IF(H129="OTTOBRE","",IF(H129="NOVEMBRE","",IF(H129="DICEMBRE","",IF(OR('Calendario Attività Giovanile'!$E129="",'Calendario Attività Giovanile'!$F129="",'Calendario Attività Giovanile'!$I129="",'Calendario Attività Giovanile'!$J129=""),"ERRORE! MANCA…","")))))))))))))),"")</f>
        <v/>
      </c>
      <c r="M129" s="21" t="str">
        <f t="shared" si="5"/>
        <v/>
      </c>
      <c r="N129" s="21" t="str">
        <f t="shared" si="6"/>
        <v/>
      </c>
      <c r="O129" s="21" t="str">
        <f t="shared" si="7"/>
        <v/>
      </c>
      <c r="P129" s="21" t="str">
        <f t="shared" si="8"/>
        <v/>
      </c>
      <c r="Q129" s="10" t="str">
        <f t="shared" si="9"/>
        <v/>
      </c>
      <c r="R129" s="10"/>
      <c r="S129" s="10"/>
      <c r="T129" s="10"/>
      <c r="U129" s="10"/>
      <c r="V129" s="2"/>
      <c r="W129" s="3"/>
      <c r="X129" s="3"/>
      <c r="Y129" s="3"/>
      <c r="Z129" s="3"/>
      <c r="AA129" s="3"/>
      <c r="AB129" s="116" t="s">
        <v>89</v>
      </c>
      <c r="AC129" s="26">
        <f>COUNTIFS(Calendario_Attività_Giovanile[Tipologia],$AC$7,Calendario_Attività_Giovanile[Circolo],$AB129)</f>
        <v>0</v>
      </c>
      <c r="AD129" s="26">
        <f>COUNTIFS(Calendario_Attività_Giovanile[Tipologia],$AD$7,Calendario_Attività_Giovanile[Circolo],AB129)</f>
        <v>0</v>
      </c>
      <c r="AE129" s="26">
        <f>COUNTIFS(Calendario_Attività_Giovanile[Tipologia],$AE$7,Calendario_Attività_Giovanile[Circolo],AB129)</f>
        <v>0</v>
      </c>
      <c r="AF129" s="113"/>
      <c r="AG129" s="113"/>
      <c r="AH129" s="113"/>
      <c r="AI129" s="3"/>
      <c r="AJ129" s="3"/>
    </row>
    <row r="130" spans="1:36" ht="21" x14ac:dyDescent="0.25">
      <c r="A130" s="9"/>
      <c r="B130" s="166" t="s">
        <v>390</v>
      </c>
      <c r="C130" s="42" t="s">
        <v>67</v>
      </c>
      <c r="D130" s="37"/>
      <c r="E130" s="37" t="s">
        <v>24</v>
      </c>
      <c r="F130" s="37">
        <v>30</v>
      </c>
      <c r="G130" s="37"/>
      <c r="H130" s="143" t="s">
        <v>437</v>
      </c>
      <c r="I130" s="37" t="s">
        <v>443</v>
      </c>
      <c r="J130" s="37">
        <v>7</v>
      </c>
      <c r="K130" t="s">
        <v>220</v>
      </c>
      <c r="L130" s="20" t="str">
        <f>IFERROR(IF(H130="","",IF(H130="GENNAIO","",IF(H130="FEBBRAIO","",IF(H130="MARZO","",IF(H130="APRILE","",IF(H130="MAGGIO","",IF(H130="GIUGNO","",IF(H130="LUGLIO","",IF(H130="AGOSTO","",IF(H130="SETTEMBRE","",IF(H130="OTTOBRE","",IF(H130="NOVEMBRE","",IF(H130="DICEMBRE","",IF(OR('Calendario Attività Giovanile'!$E130="",'Calendario Attività Giovanile'!$F130="",'Calendario Attività Giovanile'!$I130="",'Calendario Attività Giovanile'!$J130=""),"ERRORE! MANCA…","")))))))))))))),"")</f>
        <v/>
      </c>
      <c r="M130" s="21" t="str">
        <f t="shared" si="5"/>
        <v/>
      </c>
      <c r="N130" s="21" t="str">
        <f t="shared" si="6"/>
        <v/>
      </c>
      <c r="O130" s="21" t="str">
        <f t="shared" si="7"/>
        <v/>
      </c>
      <c r="P130" s="21" t="str">
        <f t="shared" si="8"/>
        <v/>
      </c>
      <c r="Q130" s="10" t="str">
        <f t="shared" si="9"/>
        <v/>
      </c>
      <c r="R130" s="10"/>
      <c r="S130" s="10"/>
      <c r="T130" s="10"/>
      <c r="U130" s="10"/>
      <c r="V130" s="2"/>
      <c r="W130" s="3"/>
      <c r="X130" s="3"/>
      <c r="Y130" s="3"/>
      <c r="Z130" s="3"/>
      <c r="AA130" s="3"/>
      <c r="AB130" s="116" t="s">
        <v>45</v>
      </c>
      <c r="AC130" s="26">
        <f>COUNTIFS(Calendario_Attività_Giovanile[Tipologia],$AC$7,Calendario_Attività_Giovanile[Circolo],$AB130)</f>
        <v>0</v>
      </c>
      <c r="AD130" s="26">
        <f>COUNTIFS(Calendario_Attività_Giovanile[Tipologia],$AD$7,Calendario_Attività_Giovanile[Circolo],AB130)</f>
        <v>0</v>
      </c>
      <c r="AE130" s="26">
        <f>COUNTIFS(Calendario_Attività_Giovanile[Tipologia],$AE$7,Calendario_Attività_Giovanile[Circolo],AB130)</f>
        <v>0</v>
      </c>
      <c r="AF130" s="113"/>
      <c r="AG130" s="113"/>
      <c r="AH130" s="113"/>
      <c r="AI130" s="3"/>
      <c r="AJ130" s="3"/>
    </row>
    <row r="131" spans="1:36" ht="21" x14ac:dyDescent="0.25">
      <c r="A131" s="9"/>
      <c r="B131" s="166" t="s">
        <v>454</v>
      </c>
      <c r="C131" s="42" t="s">
        <v>67</v>
      </c>
      <c r="D131" s="37"/>
      <c r="E131" s="37" t="s">
        <v>18</v>
      </c>
      <c r="F131" s="37">
        <v>30</v>
      </c>
      <c r="G131" s="37" t="s">
        <v>453</v>
      </c>
      <c r="H131" s="143" t="s">
        <v>535</v>
      </c>
      <c r="I131" s="37" t="s">
        <v>173</v>
      </c>
      <c r="J131" s="37">
        <v>7</v>
      </c>
      <c r="K131" t="s">
        <v>65</v>
      </c>
      <c r="L131" s="20" t="str">
        <f>IFERROR(IF(H131="","",IF(H131="GENNAIO","",IF(H131="FEBBRAIO","",IF(H131="MARZO","",IF(H131="APRILE","",IF(H131="MAGGIO","",IF(H131="GIUGNO","",IF(H131="LUGLIO","",IF(H131="AGOSTO","",IF(H131="SETTEMBRE","",IF(H131="OTTOBRE","",IF(H131="NOVEMBRE","",IF(H131="DICEMBRE","",IF(OR('Calendario Attività Giovanile'!$E131="",'Calendario Attività Giovanile'!$F131="",'Calendario Attività Giovanile'!$I131="",'Calendario Attività Giovanile'!$J131=""),"ERRORE! MANCA…","")))))))))))))),"")</f>
        <v/>
      </c>
      <c r="M131" s="21" t="str">
        <f t="shared" si="5"/>
        <v/>
      </c>
      <c r="N131" s="21" t="str">
        <f t="shared" si="6"/>
        <v/>
      </c>
      <c r="O131" s="21" t="str">
        <f t="shared" si="7"/>
        <v/>
      </c>
      <c r="P131" s="21" t="str">
        <f t="shared" si="8"/>
        <v/>
      </c>
      <c r="Q131" s="10" t="str">
        <f t="shared" si="9"/>
        <v/>
      </c>
      <c r="R131" s="10"/>
      <c r="S131" s="10"/>
      <c r="T131" s="10"/>
      <c r="U131" s="10"/>
      <c r="V131" s="2"/>
      <c r="W131" s="3"/>
      <c r="X131" s="3"/>
      <c r="Y131" s="3"/>
      <c r="Z131" s="3"/>
      <c r="AA131" s="3"/>
      <c r="AB131" s="116" t="s">
        <v>152</v>
      </c>
      <c r="AC131" s="26">
        <f>COUNTIFS(Calendario_Attività_Giovanile[Tipologia],$AC$7,Calendario_Attività_Giovanile[Circolo],$AB131)</f>
        <v>0</v>
      </c>
      <c r="AD131" s="26">
        <f>COUNTIFS(Calendario_Attività_Giovanile[Tipologia],$AD$7,Calendario_Attività_Giovanile[Circolo],AB131)</f>
        <v>1</v>
      </c>
      <c r="AE131" s="26">
        <f>COUNTIFS(Calendario_Attività_Giovanile[Tipologia],$AE$7,Calendario_Attività_Giovanile[Circolo],AB131)</f>
        <v>1</v>
      </c>
      <c r="AF131" s="113"/>
      <c r="AG131" s="113"/>
      <c r="AH131" s="113"/>
      <c r="AI131" s="3"/>
      <c r="AJ131" s="3"/>
    </row>
    <row r="132" spans="1:36" ht="21" x14ac:dyDescent="0.25">
      <c r="A132" s="9"/>
      <c r="B132" s="166" t="s">
        <v>65</v>
      </c>
      <c r="C132" s="42" t="s">
        <v>68</v>
      </c>
      <c r="D132" s="37"/>
      <c r="E132" s="37"/>
      <c r="F132" s="37"/>
      <c r="G132" s="37" t="s">
        <v>65</v>
      </c>
      <c r="H132" s="143" t="s">
        <v>3</v>
      </c>
      <c r="I132" s="37"/>
      <c r="J132" s="37"/>
      <c r="K132" t="s">
        <v>65</v>
      </c>
      <c r="L132" s="20" t="str">
        <f>IFERROR(IF(H132="","",IF(H132="GENNAIO","",IF(H132="FEBBRAIO","",IF(H132="MARZO","",IF(H132="APRILE","",IF(H132="MAGGIO","",IF(H132="GIUGNO","",IF(H132="LUGLIO","",IF(H132="AGOSTO","",IF(H132="SETTEMBRE","",IF(H132="OTTOBRE","",IF(H132="NOVEMBRE","",IF(H132="DICEMBRE","",IF(OR('Calendario Attività Giovanile'!$E132="",'Calendario Attività Giovanile'!$F132="",'Calendario Attività Giovanile'!$I132="",'Calendario Attività Giovanile'!$J132=""),"ERRORE! MANCA…","")))))))))))))),"")</f>
        <v/>
      </c>
      <c r="M132" s="21" t="str">
        <f t="shared" si="5"/>
        <v/>
      </c>
      <c r="N132" s="21" t="str">
        <f t="shared" si="6"/>
        <v/>
      </c>
      <c r="O132" s="21" t="str">
        <f t="shared" si="7"/>
        <v/>
      </c>
      <c r="P132" s="21" t="str">
        <f t="shared" si="8"/>
        <v/>
      </c>
      <c r="Q132" s="10" t="str">
        <f t="shared" si="9"/>
        <v/>
      </c>
      <c r="R132" s="10"/>
      <c r="S132" s="10"/>
      <c r="T132" s="10"/>
      <c r="U132" s="10"/>
      <c r="V132" s="2"/>
      <c r="W132" s="3"/>
      <c r="X132" s="3"/>
      <c r="Y132" s="3"/>
      <c r="Z132" s="3"/>
      <c r="AA132" s="3"/>
      <c r="AB132" s="116" t="s">
        <v>186</v>
      </c>
      <c r="AC132" s="26">
        <f>COUNTIFS(Calendario_Attività_Giovanile[Tipologia],$AC$7,Calendario_Attività_Giovanile[Circolo],$AB132)</f>
        <v>0</v>
      </c>
      <c r="AD132" s="26">
        <f>COUNTIFS(Calendario_Attività_Giovanile[Tipologia],$AD$7,Calendario_Attività_Giovanile[Circolo],AB132)</f>
        <v>1</v>
      </c>
      <c r="AE132" s="26">
        <f>COUNTIFS(Calendario_Attività_Giovanile[Tipologia],$AE$7,Calendario_Attività_Giovanile[Circolo],AB132)</f>
        <v>0</v>
      </c>
      <c r="AF132" s="113"/>
      <c r="AG132" s="113"/>
      <c r="AH132" s="113"/>
      <c r="AI132" s="3"/>
      <c r="AJ132" s="3"/>
    </row>
    <row r="133" spans="1:36" ht="21" x14ac:dyDescent="0.25">
      <c r="A133" s="9"/>
      <c r="B133" s="166" t="s">
        <v>366</v>
      </c>
      <c r="C133" s="42" t="s">
        <v>68</v>
      </c>
      <c r="D133" s="37"/>
      <c r="E133" s="37" t="s">
        <v>24</v>
      </c>
      <c r="F133" s="37">
        <v>1</v>
      </c>
      <c r="G133" s="37"/>
      <c r="H133" s="143" t="s">
        <v>481</v>
      </c>
      <c r="I133" s="37" t="s">
        <v>486</v>
      </c>
      <c r="J133" s="37">
        <v>2</v>
      </c>
      <c r="K133" t="s">
        <v>240</v>
      </c>
      <c r="L133" s="20" t="str">
        <f>IFERROR(IF(H133="","",IF(H133="GENNAIO","",IF(H133="FEBBRAIO","",IF(H133="MARZO","",IF(H133="APRILE","",IF(H133="MAGGIO","",IF(H133="GIUGNO","",IF(H133="LUGLIO","",IF(H133="AGOSTO","",IF(H133="SETTEMBRE","",IF(H133="OTTOBRE","",IF(H133="NOVEMBRE","",IF(H133="DICEMBRE","",IF(OR('Calendario Attività Giovanile'!$E133="",'Calendario Attività Giovanile'!$F133="",'Calendario Attività Giovanile'!$I133="",'Calendario Attività Giovanile'!$J133=""),"ERRORE! MANCA…","")))))))))))))),"")</f>
        <v/>
      </c>
      <c r="M133" s="21" t="str">
        <f t="shared" si="5"/>
        <v/>
      </c>
      <c r="N133" s="21" t="str">
        <f t="shared" si="6"/>
        <v/>
      </c>
      <c r="O133" s="21" t="str">
        <f t="shared" si="7"/>
        <v/>
      </c>
      <c r="P133" s="21" t="str">
        <f t="shared" si="8"/>
        <v/>
      </c>
      <c r="Q133" s="10" t="str">
        <f t="shared" si="9"/>
        <v/>
      </c>
      <c r="R133" s="10"/>
      <c r="S133" s="10"/>
      <c r="T133" s="10"/>
      <c r="U133" s="10"/>
      <c r="V133" s="2"/>
      <c r="W133" s="3"/>
      <c r="X133" s="3"/>
      <c r="Y133" s="3"/>
      <c r="Z133" s="3"/>
      <c r="AA133" s="3"/>
      <c r="AB133" s="114" t="s">
        <v>100</v>
      </c>
      <c r="AC133" s="26">
        <f>COUNTIFS(Calendario_Attività_Giovanile[Tipologia],$AC$7,Calendario_Attività_Giovanile[Circolo],$AB133)</f>
        <v>0</v>
      </c>
      <c r="AD133" s="26">
        <f>COUNTIFS(Calendario_Attività_Giovanile[Tipologia],$AD$7,Calendario_Attività_Giovanile[Circolo],AB133)</f>
        <v>1</v>
      </c>
      <c r="AE133" s="26">
        <f>COUNTIFS(Calendario_Attività_Giovanile[Tipologia],$AE$7,Calendario_Attività_Giovanile[Circolo],AB133)</f>
        <v>0</v>
      </c>
      <c r="AF133" s="113"/>
      <c r="AG133" s="113"/>
      <c r="AH133" s="113"/>
      <c r="AI133" s="3"/>
      <c r="AJ133" s="3"/>
    </row>
    <row r="134" spans="1:36" ht="21" x14ac:dyDescent="0.25">
      <c r="A134" s="9"/>
      <c r="B134" s="166" t="s">
        <v>366</v>
      </c>
      <c r="C134" s="42" t="s">
        <v>68</v>
      </c>
      <c r="D134" s="37"/>
      <c r="E134" s="37" t="s">
        <v>22</v>
      </c>
      <c r="F134" s="37">
        <v>1</v>
      </c>
      <c r="G134" s="37"/>
      <c r="H134" s="143" t="s">
        <v>564</v>
      </c>
      <c r="I134" s="37" t="s">
        <v>125</v>
      </c>
      <c r="J134" s="37">
        <v>7</v>
      </c>
      <c r="K134" t="s">
        <v>240</v>
      </c>
      <c r="L134" s="20" t="str">
        <f>IFERROR(IF(H134="","",IF(H134="GENNAIO","",IF(H134="FEBBRAIO","",IF(H134="MARZO","",IF(H134="APRILE","",IF(H134="MAGGIO","",IF(H134="GIUGNO","",IF(H134="LUGLIO","",IF(H134="AGOSTO","",IF(H134="SETTEMBRE","",IF(H134="OTTOBRE","",IF(H134="NOVEMBRE","",IF(H134="DICEMBRE","",IF(OR('Calendario Attività Giovanile'!$E134="",'Calendario Attività Giovanile'!$F134="",'Calendario Attività Giovanile'!$I134="",'Calendario Attività Giovanile'!$J134=""),"ERRORE! MANCA…","")))))))))))))),"")</f>
        <v/>
      </c>
      <c r="M134" s="21" t="str">
        <f t="shared" si="5"/>
        <v/>
      </c>
      <c r="N134" s="21" t="str">
        <f t="shared" si="6"/>
        <v/>
      </c>
      <c r="O134" s="21" t="str">
        <f t="shared" si="7"/>
        <v/>
      </c>
      <c r="P134" s="21" t="str">
        <f t="shared" si="8"/>
        <v/>
      </c>
      <c r="Q134" s="10" t="str">
        <f t="shared" si="9"/>
        <v/>
      </c>
      <c r="R134" s="10"/>
      <c r="S134" s="10"/>
      <c r="T134" s="10"/>
      <c r="U134" s="10"/>
      <c r="V134" s="2"/>
      <c r="W134" s="3"/>
      <c r="X134" s="3"/>
      <c r="Y134" s="3"/>
      <c r="Z134" s="3"/>
      <c r="AA134" s="3"/>
      <c r="AB134" s="114" t="s">
        <v>84</v>
      </c>
      <c r="AC134" s="26">
        <f>COUNTIFS(Calendario_Attività_Giovanile[Tipologia],$AC$7,Calendario_Attività_Giovanile[Circolo],$AB134)</f>
        <v>0</v>
      </c>
      <c r="AD134" s="26">
        <f>COUNTIFS(Calendario_Attività_Giovanile[Tipologia],$AD$7,Calendario_Attività_Giovanile[Circolo],AB134)</f>
        <v>0</v>
      </c>
      <c r="AE134" s="26">
        <f>COUNTIFS(Calendario_Attività_Giovanile[Tipologia],$AE$7,Calendario_Attività_Giovanile[Circolo],AB134)</f>
        <v>0</v>
      </c>
      <c r="AF134" s="113"/>
      <c r="AG134" s="113"/>
      <c r="AH134" s="113"/>
      <c r="AI134" s="3"/>
      <c r="AJ134" s="3"/>
    </row>
    <row r="135" spans="1:36" ht="21" x14ac:dyDescent="0.25">
      <c r="A135" s="9"/>
      <c r="B135" s="166" t="s">
        <v>361</v>
      </c>
      <c r="C135" s="42" t="s">
        <v>68</v>
      </c>
      <c r="D135" s="37"/>
      <c r="E135" s="37" t="s">
        <v>22</v>
      </c>
      <c r="F135" s="37">
        <v>7</v>
      </c>
      <c r="G135" s="37"/>
      <c r="H135" s="143" t="s">
        <v>517</v>
      </c>
      <c r="I135" s="37" t="s">
        <v>137</v>
      </c>
      <c r="J135" s="37">
        <v>6</v>
      </c>
      <c r="K135" t="s">
        <v>220</v>
      </c>
      <c r="L135" s="20" t="str">
        <f>IFERROR(IF(H135="","",IF(H135="GENNAIO","",IF(H135="FEBBRAIO","",IF(H135="MARZO","",IF(H135="APRILE","",IF(H135="MAGGIO","",IF(H135="GIUGNO","",IF(H135="LUGLIO","",IF(H135="AGOSTO","",IF(H135="SETTEMBRE","",IF(H135="OTTOBRE","",IF(H135="NOVEMBRE","",IF(H135="DICEMBRE","",IF(OR('Calendario Attività Giovanile'!$E135="",'Calendario Attività Giovanile'!$F135="",'Calendario Attività Giovanile'!$I135="",'Calendario Attività Giovanile'!$J135=""),"ERRORE! MANCA…","")))))))))))))),"")</f>
        <v/>
      </c>
      <c r="M135" s="21" t="str">
        <f t="shared" si="5"/>
        <v/>
      </c>
      <c r="N135" s="21" t="str">
        <f t="shared" si="6"/>
        <v/>
      </c>
      <c r="O135" s="21" t="str">
        <f t="shared" si="7"/>
        <v/>
      </c>
      <c r="P135" s="21" t="str">
        <f t="shared" si="8"/>
        <v/>
      </c>
      <c r="Q135" s="10" t="str">
        <f t="shared" si="9"/>
        <v/>
      </c>
      <c r="R135" s="10"/>
      <c r="S135" s="10"/>
      <c r="T135" s="10"/>
      <c r="U135" s="10"/>
      <c r="V135" s="2"/>
      <c r="W135" s="3"/>
      <c r="X135" s="3"/>
      <c r="Y135" s="3"/>
      <c r="Z135" s="3"/>
      <c r="AA135" s="3"/>
      <c r="AC135" s="26"/>
      <c r="AD135" s="26"/>
      <c r="AE135" s="26"/>
      <c r="AF135" s="113"/>
      <c r="AG135" s="113"/>
      <c r="AH135" s="113"/>
      <c r="AI135" s="3"/>
      <c r="AJ135" s="3"/>
    </row>
    <row r="136" spans="1:36" ht="21" x14ac:dyDescent="0.25">
      <c r="A136" s="9"/>
      <c r="B136" s="166" t="s">
        <v>238</v>
      </c>
      <c r="C136" s="42" t="s">
        <v>68</v>
      </c>
      <c r="D136" s="37"/>
      <c r="E136" s="37" t="s">
        <v>20</v>
      </c>
      <c r="F136" s="37">
        <v>11</v>
      </c>
      <c r="G136" s="37">
        <v>14</v>
      </c>
      <c r="H136" s="143" t="s">
        <v>229</v>
      </c>
      <c r="I136" s="37" t="s">
        <v>88</v>
      </c>
      <c r="J136" s="37">
        <v>2</v>
      </c>
      <c r="K136" t="s">
        <v>221</v>
      </c>
      <c r="L136" s="20" t="str">
        <f>IFERROR(IF(H136="","",IF(H136="GENNAIO","",IF(H136="FEBBRAIO","",IF(H136="MARZO","",IF(H136="APRILE","",IF(H136="MAGGIO","",IF(H136="GIUGNO","",IF(H136="LUGLIO","",IF(H136="AGOSTO","",IF(H136="SETTEMBRE","",IF(H136="OTTOBRE","",IF(H136="NOVEMBRE","",IF(H136="DICEMBRE","",IF(OR('Calendario Attività Giovanile'!$E136="",'Calendario Attività Giovanile'!$F136="",'Calendario Attività Giovanile'!$I136="",'Calendario Attività Giovanile'!$J136=""),"ERRORE! MANCA…","")))))))))))))),"")</f>
        <v/>
      </c>
      <c r="M136" s="21" t="str">
        <f t="shared" ref="M136:M139" si="10">IF(AND(L136&lt;&gt;"",E136=""),"Tipologia","")</f>
        <v/>
      </c>
      <c r="N136" s="21" t="str">
        <f t="shared" ref="N136:N139" si="11">IF(AND(L136&lt;&gt;"",F136=""),"Data","")</f>
        <v/>
      </c>
      <c r="O136" s="21" t="str">
        <f t="shared" ref="O136:O139" si="12">IF(AND(L136&lt;&gt;"",J136=""),"Zona","")</f>
        <v/>
      </c>
      <c r="P136" s="21" t="str">
        <f t="shared" ref="P136:P139" si="13">IF(AND(L136&lt;&gt;"",I136=""),"Circolo","")</f>
        <v/>
      </c>
      <c r="Q136" s="10" t="str">
        <f t="shared" ref="Q136:Q199" si="14">IF(L136="ERRORE! MANCA…",1,"")</f>
        <v/>
      </c>
      <c r="R136" s="10"/>
      <c r="S136" s="10"/>
      <c r="T136" s="10"/>
      <c r="U136" s="10"/>
      <c r="V136" s="2"/>
      <c r="W136" s="3"/>
      <c r="X136" s="3"/>
      <c r="Y136" s="3"/>
      <c r="Z136" s="3"/>
      <c r="AA136" s="3"/>
      <c r="AC136" s="26"/>
      <c r="AD136" s="26"/>
      <c r="AE136" s="26"/>
      <c r="AF136" s="113"/>
      <c r="AG136" s="113"/>
      <c r="AH136" s="113"/>
      <c r="AI136" s="3"/>
      <c r="AJ136" s="3"/>
    </row>
    <row r="137" spans="1:36" ht="21" x14ac:dyDescent="0.25">
      <c r="A137" s="9"/>
      <c r="B137" s="166" t="s">
        <v>78</v>
      </c>
      <c r="C137" s="42" t="s">
        <v>68</v>
      </c>
      <c r="D137" s="37"/>
      <c r="E137" s="37" t="s">
        <v>18</v>
      </c>
      <c r="F137" s="37">
        <v>13</v>
      </c>
      <c r="G137" s="37">
        <v>14</v>
      </c>
      <c r="H137" s="143" t="s">
        <v>590</v>
      </c>
      <c r="I137" s="37" t="s">
        <v>154</v>
      </c>
      <c r="J137" s="37">
        <v>1</v>
      </c>
      <c r="K137" t="s">
        <v>259</v>
      </c>
      <c r="L137" s="20" t="str">
        <f>IFERROR(IF(H137="","",IF(H137="GENNAIO","",IF(H137="FEBBRAIO","",IF(H137="MARZO","",IF(H137="APRILE","",IF(H137="MAGGIO","",IF(H137="GIUGNO","",IF(H137="LUGLIO","",IF(H137="AGOSTO","",IF(H137="SETTEMBRE","",IF(H137="OTTOBRE","",IF(H137="NOVEMBRE","",IF(H137="DICEMBRE","",IF(OR('Calendario Attività Giovanile'!$E137="",'Calendario Attività Giovanile'!$F137="",'Calendario Attività Giovanile'!$I137="",'Calendario Attività Giovanile'!$J137=""),"ERRORE! MANCA…","")))))))))))))),"")</f>
        <v/>
      </c>
      <c r="M137" s="21" t="str">
        <f t="shared" si="10"/>
        <v/>
      </c>
      <c r="N137" s="21" t="str">
        <f t="shared" si="11"/>
        <v/>
      </c>
      <c r="O137" s="21" t="str">
        <f t="shared" si="12"/>
        <v/>
      </c>
      <c r="P137" s="21" t="str">
        <f t="shared" si="13"/>
        <v/>
      </c>
      <c r="Q137" s="10" t="str">
        <f t="shared" si="14"/>
        <v/>
      </c>
      <c r="R137" s="10"/>
      <c r="S137" s="10"/>
      <c r="T137" s="10"/>
      <c r="U137" s="10"/>
      <c r="V137" s="2"/>
      <c r="W137" s="3"/>
      <c r="X137" s="3"/>
      <c r="Y137" s="3"/>
      <c r="Z137" s="3"/>
      <c r="AA137" s="3"/>
      <c r="AC137" s="26"/>
      <c r="AD137" s="26"/>
      <c r="AE137" s="26"/>
      <c r="AF137" s="113"/>
      <c r="AG137" s="113"/>
      <c r="AH137" s="113"/>
      <c r="AI137" s="3"/>
      <c r="AJ137" s="3"/>
    </row>
    <row r="138" spans="1:36" ht="21" x14ac:dyDescent="0.25">
      <c r="A138" s="9"/>
      <c r="B138" s="166" t="s">
        <v>239</v>
      </c>
      <c r="C138" s="42" t="s">
        <v>68</v>
      </c>
      <c r="D138" s="37"/>
      <c r="E138" s="37" t="s">
        <v>20</v>
      </c>
      <c r="F138" s="37">
        <v>13</v>
      </c>
      <c r="G138" s="37">
        <v>15</v>
      </c>
      <c r="H138" s="143" t="s">
        <v>230</v>
      </c>
      <c r="I138" s="37" t="s">
        <v>100</v>
      </c>
      <c r="J138" s="37">
        <v>2</v>
      </c>
      <c r="K138" t="s">
        <v>241</v>
      </c>
      <c r="L138" s="20" t="str">
        <f>IFERROR(IF(H138="","",IF(H138="GENNAIO","",IF(H138="FEBBRAIO","",IF(H138="MARZO","",IF(H138="APRILE","",IF(H138="MAGGIO","",IF(H138="GIUGNO","",IF(H138="LUGLIO","",IF(H138="AGOSTO","",IF(H138="SETTEMBRE","",IF(H138="OTTOBRE","",IF(H138="NOVEMBRE","",IF(H138="DICEMBRE","",IF(OR('Calendario Attività Giovanile'!$E138="",'Calendario Attività Giovanile'!$F138="",'Calendario Attività Giovanile'!$I138="",'Calendario Attività Giovanile'!$J138=""),"ERRORE! MANCA…","")))))))))))))),"")</f>
        <v/>
      </c>
      <c r="M138" s="21" t="str">
        <f t="shared" si="10"/>
        <v/>
      </c>
      <c r="N138" s="21" t="str">
        <f t="shared" si="11"/>
        <v/>
      </c>
      <c r="O138" s="21" t="str">
        <f t="shared" si="12"/>
        <v/>
      </c>
      <c r="P138" s="21" t="str">
        <f t="shared" si="13"/>
        <v/>
      </c>
      <c r="Q138" s="10" t="str">
        <f t="shared" si="14"/>
        <v/>
      </c>
      <c r="R138" s="10"/>
      <c r="S138" s="10"/>
      <c r="T138" s="10"/>
      <c r="U138" s="10"/>
      <c r="V138" s="2"/>
      <c r="W138" s="3"/>
      <c r="X138" s="3"/>
      <c r="Y138" s="3"/>
      <c r="Z138" s="3"/>
      <c r="AA138" s="3"/>
      <c r="AC138" s="26"/>
      <c r="AD138" s="26"/>
      <c r="AE138" s="26"/>
      <c r="AF138" s="113"/>
      <c r="AG138" s="113"/>
      <c r="AH138" s="113"/>
      <c r="AI138" s="3"/>
      <c r="AJ138" s="3"/>
    </row>
    <row r="139" spans="1:36" ht="21" x14ac:dyDescent="0.25">
      <c r="A139" s="9"/>
      <c r="B139" s="166" t="s">
        <v>386</v>
      </c>
      <c r="C139" s="42" t="s">
        <v>68</v>
      </c>
      <c r="D139" s="37"/>
      <c r="E139" s="37" t="s">
        <v>24</v>
      </c>
      <c r="F139" s="37">
        <v>13</v>
      </c>
      <c r="G139" s="37"/>
      <c r="H139" s="143" t="s">
        <v>328</v>
      </c>
      <c r="I139" s="37" t="s">
        <v>196</v>
      </c>
      <c r="J139" s="37">
        <v>3</v>
      </c>
      <c r="K139" t="s">
        <v>216</v>
      </c>
      <c r="L139" s="20" t="str">
        <f>IFERROR(IF(H139="","",IF(H139="GENNAIO","",IF(H139="FEBBRAIO","",IF(H139="MARZO","",IF(H139="APRILE","",IF(H139="MAGGIO","",IF(H139="GIUGNO","",IF(H139="LUGLIO","",IF(H139="AGOSTO","",IF(H139="SETTEMBRE","",IF(H139="OTTOBRE","",IF(H139="NOVEMBRE","",IF(H139="DICEMBRE","",IF(OR('Calendario Attività Giovanile'!$E139="",'Calendario Attività Giovanile'!$F139="",'Calendario Attività Giovanile'!$I139="",'Calendario Attività Giovanile'!$J139=""),"ERRORE! MANCA…","")))))))))))))),"")</f>
        <v/>
      </c>
      <c r="M139" s="21" t="str">
        <f t="shared" si="10"/>
        <v/>
      </c>
      <c r="N139" s="21" t="str">
        <f t="shared" si="11"/>
        <v/>
      </c>
      <c r="O139" s="21" t="str">
        <f t="shared" si="12"/>
        <v/>
      </c>
      <c r="P139" s="21" t="str">
        <f t="shared" si="13"/>
        <v/>
      </c>
      <c r="Q139" s="10" t="str">
        <f t="shared" si="14"/>
        <v/>
      </c>
      <c r="R139" s="10"/>
      <c r="S139" s="10"/>
      <c r="T139" s="10"/>
      <c r="U139" s="10"/>
      <c r="V139" s="2"/>
      <c r="W139" s="3"/>
      <c r="X139" s="3"/>
      <c r="Y139" s="3"/>
      <c r="Z139" s="3"/>
      <c r="AA139" s="3"/>
      <c r="AC139" s="26"/>
      <c r="AD139" s="26"/>
      <c r="AE139" s="26"/>
      <c r="AF139" s="113"/>
      <c r="AG139" s="113"/>
      <c r="AH139" s="113"/>
      <c r="AI139" s="3"/>
      <c r="AJ139" s="3"/>
    </row>
    <row r="140" spans="1:36" ht="21" x14ac:dyDescent="0.25">
      <c r="A140" s="9"/>
      <c r="B140" s="166" t="s">
        <v>78</v>
      </c>
      <c r="C140" s="42" t="s">
        <v>68</v>
      </c>
      <c r="D140" s="37" t="s">
        <v>589</v>
      </c>
      <c r="E140" s="37" t="s">
        <v>18</v>
      </c>
      <c r="F140" s="37">
        <v>13</v>
      </c>
      <c r="G140" s="37">
        <v>14</v>
      </c>
      <c r="H140" s="143" t="s">
        <v>466</v>
      </c>
      <c r="I140" s="37" t="s">
        <v>143</v>
      </c>
      <c r="J140" s="37">
        <v>4</v>
      </c>
      <c r="K140" t="s">
        <v>259</v>
      </c>
      <c r="L14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40" s="21" t="e">
        <f>IF(AND(L140&lt;&gt;"",#REF!=""),"Tipologia","")</f>
        <v>#REF!</v>
      </c>
      <c r="N140" s="21" t="e">
        <f>IF(AND(L140&lt;&gt;"",#REF!=""),"Data","")</f>
        <v>#REF!</v>
      </c>
      <c r="O140" s="21" t="e">
        <f>IF(AND(L140&lt;&gt;"",#REF!=""),"Zona","")</f>
        <v>#REF!</v>
      </c>
      <c r="P140" s="21" t="e">
        <f>IF(AND(L140&lt;&gt;"",#REF!=""),"Circolo","")</f>
        <v>#REF!</v>
      </c>
      <c r="Q140" s="10" t="str">
        <f t="shared" si="14"/>
        <v/>
      </c>
      <c r="R140" s="10"/>
      <c r="S140" s="10"/>
      <c r="T140" s="10"/>
      <c r="U140" s="10"/>
      <c r="V140" s="2"/>
      <c r="W140" s="3"/>
      <c r="X140" s="3"/>
      <c r="Y140" s="3"/>
      <c r="Z140" s="3"/>
      <c r="AA140" s="3"/>
      <c r="AC140" s="26"/>
      <c r="AD140" s="26"/>
      <c r="AE140" s="26"/>
      <c r="AF140" s="113"/>
      <c r="AG140" s="113"/>
      <c r="AH140" s="113"/>
      <c r="AI140" s="3"/>
      <c r="AJ140" s="3"/>
    </row>
    <row r="141" spans="1:36" ht="21" x14ac:dyDescent="0.25">
      <c r="A141" s="9"/>
      <c r="B141" s="166" t="s">
        <v>386</v>
      </c>
      <c r="C141" s="42" t="s">
        <v>68</v>
      </c>
      <c r="D141" s="37"/>
      <c r="E141" s="37" t="s">
        <v>24</v>
      </c>
      <c r="F141" s="37">
        <v>13</v>
      </c>
      <c r="G141" s="37"/>
      <c r="H141" s="143" t="s">
        <v>328</v>
      </c>
      <c r="I141" s="37" t="s">
        <v>181</v>
      </c>
      <c r="J141" s="37">
        <v>6</v>
      </c>
      <c r="K141" t="s">
        <v>216</v>
      </c>
      <c r="L14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41" s="21" t="e">
        <f>IF(AND(L141&lt;&gt;"",#REF!=""),"Tipologia","")</f>
        <v>#REF!</v>
      </c>
      <c r="N141" s="21" t="e">
        <f>IF(AND(L141&lt;&gt;"",#REF!=""),"Data","")</f>
        <v>#REF!</v>
      </c>
      <c r="O141" s="21" t="e">
        <f>IF(AND(L141&lt;&gt;"",#REF!=""),"Zona","")</f>
        <v>#REF!</v>
      </c>
      <c r="P141" s="21" t="e">
        <f>IF(AND(L141&lt;&gt;"",#REF!=""),"Circolo","")</f>
        <v>#REF!</v>
      </c>
      <c r="Q141" s="10" t="str">
        <f t="shared" si="14"/>
        <v/>
      </c>
      <c r="R141" s="10"/>
      <c r="S141" s="10"/>
      <c r="T141" s="10"/>
      <c r="U141" s="10"/>
      <c r="V141" s="2"/>
      <c r="W141" s="3"/>
      <c r="X141" s="3"/>
      <c r="Y141" s="3"/>
      <c r="Z141" s="3"/>
      <c r="AA141" s="3"/>
      <c r="AC141" s="26"/>
      <c r="AD141" s="26"/>
      <c r="AE141" s="26"/>
      <c r="AF141" s="113"/>
      <c r="AG141" s="113"/>
      <c r="AH141" s="113"/>
      <c r="AI141" s="3"/>
      <c r="AJ141" s="3"/>
    </row>
    <row r="142" spans="1:36" ht="21" x14ac:dyDescent="0.25">
      <c r="A142" s="9"/>
      <c r="B142" s="166" t="s">
        <v>78</v>
      </c>
      <c r="C142" s="42" t="s">
        <v>68</v>
      </c>
      <c r="D142" s="37" t="s">
        <v>587</v>
      </c>
      <c r="E142" s="37" t="s">
        <v>21</v>
      </c>
      <c r="F142" s="37">
        <v>13</v>
      </c>
      <c r="G142" s="37">
        <v>14</v>
      </c>
      <c r="H142" s="143" t="s">
        <v>572</v>
      </c>
      <c r="I142" s="37" t="s">
        <v>173</v>
      </c>
      <c r="J142" s="37">
        <v>7</v>
      </c>
      <c r="K142" t="s">
        <v>259</v>
      </c>
      <c r="L14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42" s="21" t="e">
        <f>IF(AND(L142&lt;&gt;"",#REF!=""),"Tipologia","")</f>
        <v>#REF!</v>
      </c>
      <c r="N142" s="21" t="e">
        <f>IF(AND(L142&lt;&gt;"",#REF!=""),"Data","")</f>
        <v>#REF!</v>
      </c>
      <c r="O142" s="21" t="e">
        <f>IF(AND(L142&lt;&gt;"",#REF!=""),"Zona","")</f>
        <v>#REF!</v>
      </c>
      <c r="P142" s="21" t="e">
        <f>IF(AND(L142&lt;&gt;"",#REF!=""),"Circolo","")</f>
        <v>#REF!</v>
      </c>
      <c r="Q142" s="10" t="str">
        <f t="shared" si="14"/>
        <v/>
      </c>
      <c r="R142" s="10"/>
      <c r="S142" s="10"/>
      <c r="T142" s="10"/>
      <c r="U142" s="10"/>
      <c r="V142" s="2"/>
      <c r="W142" s="3"/>
      <c r="X142" s="3"/>
      <c r="Y142" s="3"/>
      <c r="Z142" s="3"/>
      <c r="AA142" s="3"/>
      <c r="AC142" s="26"/>
      <c r="AD142" s="26"/>
      <c r="AE142" s="26"/>
      <c r="AF142" s="113"/>
      <c r="AG142" s="113"/>
      <c r="AH142" s="113"/>
      <c r="AI142" s="3"/>
      <c r="AJ142" s="3"/>
    </row>
    <row r="143" spans="1:36" ht="21" x14ac:dyDescent="0.25">
      <c r="A143" s="9"/>
      <c r="B143" s="166" t="s">
        <v>385</v>
      </c>
      <c r="C143" s="42" t="s">
        <v>68</v>
      </c>
      <c r="D143" s="37"/>
      <c r="E143" s="37" t="s">
        <v>24</v>
      </c>
      <c r="F143" s="37">
        <v>14</v>
      </c>
      <c r="G143" s="37"/>
      <c r="H143" s="143" t="s">
        <v>481</v>
      </c>
      <c r="I143" s="37" t="s">
        <v>487</v>
      </c>
      <c r="J143" s="37">
        <v>2</v>
      </c>
      <c r="K143" t="s">
        <v>220</v>
      </c>
      <c r="L14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43" s="21" t="e">
        <f>IF(AND(L143&lt;&gt;"",#REF!=""),"Tipologia","")</f>
        <v>#REF!</v>
      </c>
      <c r="N143" s="21" t="e">
        <f>IF(AND(L143&lt;&gt;"",#REF!=""),"Data","")</f>
        <v>#REF!</v>
      </c>
      <c r="O143" s="21" t="e">
        <f>IF(AND(L143&lt;&gt;"",#REF!=""),"Zona","")</f>
        <v>#REF!</v>
      </c>
      <c r="P143" s="21" t="e">
        <f>IF(AND(L143&lt;&gt;"",#REF!=""),"Circolo","")</f>
        <v>#REF!</v>
      </c>
      <c r="Q143" s="10" t="str">
        <f t="shared" si="14"/>
        <v/>
      </c>
      <c r="R143" s="10"/>
      <c r="S143" s="10"/>
      <c r="T143" s="10"/>
      <c r="U143" s="10"/>
      <c r="V143" s="2"/>
      <c r="W143" s="3"/>
      <c r="X143" s="3"/>
      <c r="Y143" s="3"/>
      <c r="Z143" s="3"/>
      <c r="AA143" s="3"/>
      <c r="AC143" s="26"/>
      <c r="AD143" s="26"/>
      <c r="AE143" s="26"/>
      <c r="AF143" s="113"/>
      <c r="AG143" s="113"/>
      <c r="AH143" s="113"/>
      <c r="AI143" s="3"/>
      <c r="AJ143" s="3"/>
    </row>
    <row r="144" spans="1:36" ht="21" x14ac:dyDescent="0.25">
      <c r="A144" s="9"/>
      <c r="B144" s="166" t="s">
        <v>385</v>
      </c>
      <c r="C144" s="42" t="s">
        <v>68</v>
      </c>
      <c r="D144" s="37"/>
      <c r="E144" s="37" t="s">
        <v>23</v>
      </c>
      <c r="F144" s="37">
        <v>14</v>
      </c>
      <c r="G144" s="37"/>
      <c r="H144" s="143" t="s">
        <v>327</v>
      </c>
      <c r="I144" s="37" t="s">
        <v>488</v>
      </c>
      <c r="J144" s="37">
        <v>2</v>
      </c>
      <c r="K144" t="s">
        <v>220</v>
      </c>
      <c r="L14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44" s="21" t="e">
        <f>IF(AND(L144&lt;&gt;"",#REF!=""),"Tipologia","")</f>
        <v>#REF!</v>
      </c>
      <c r="N144" s="21" t="e">
        <f>IF(AND(L144&lt;&gt;"",#REF!=""),"Data","")</f>
        <v>#REF!</v>
      </c>
      <c r="O144" s="21" t="e">
        <f>IF(AND(L144&lt;&gt;"",#REF!=""),"Zona","")</f>
        <v>#REF!</v>
      </c>
      <c r="P144" s="21" t="e">
        <f>IF(AND(L144&lt;&gt;"",#REF!=""),"Circolo","")</f>
        <v>#REF!</v>
      </c>
      <c r="Q144" s="10" t="str">
        <f t="shared" si="14"/>
        <v/>
      </c>
      <c r="R144" s="10"/>
      <c r="S144" s="10"/>
      <c r="T144" s="10"/>
      <c r="U144" s="10"/>
      <c r="V144" s="2"/>
      <c r="W144" s="3"/>
      <c r="X144" s="3"/>
      <c r="Y144" s="3"/>
      <c r="Z144" s="3"/>
      <c r="AA144" s="3"/>
      <c r="AC144" s="26"/>
      <c r="AD144" s="26"/>
      <c r="AE144" s="26"/>
      <c r="AF144" s="113"/>
      <c r="AG144" s="113"/>
      <c r="AH144" s="113"/>
      <c r="AI144" s="3"/>
      <c r="AJ144" s="3"/>
    </row>
    <row r="145" spans="1:36" ht="21" x14ac:dyDescent="0.25">
      <c r="A145" s="9"/>
      <c r="B145" s="166" t="s">
        <v>385</v>
      </c>
      <c r="C145" s="42" t="s">
        <v>68</v>
      </c>
      <c r="D145" s="37"/>
      <c r="E145" s="37" t="s">
        <v>23</v>
      </c>
      <c r="F145" s="37">
        <v>14</v>
      </c>
      <c r="G145" s="37"/>
      <c r="H145" s="143" t="s">
        <v>327</v>
      </c>
      <c r="I145" s="37" t="s">
        <v>367</v>
      </c>
      <c r="J145" s="37">
        <v>5</v>
      </c>
      <c r="K145" t="s">
        <v>220</v>
      </c>
      <c r="L14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45" s="21" t="e">
        <f>IF(AND(L145&lt;&gt;"",#REF!=""),"Tipologia","")</f>
        <v>#REF!</v>
      </c>
      <c r="N145" s="21" t="e">
        <f>IF(AND(L145&lt;&gt;"",#REF!=""),"Data","")</f>
        <v>#REF!</v>
      </c>
      <c r="O145" s="21" t="e">
        <f>IF(AND(L145&lt;&gt;"",#REF!=""),"Zona","")</f>
        <v>#REF!</v>
      </c>
      <c r="P145" s="21" t="e">
        <f>IF(AND(L145&lt;&gt;"",#REF!=""),"Circolo","")</f>
        <v>#REF!</v>
      </c>
      <c r="Q145" s="10" t="str">
        <f t="shared" si="14"/>
        <v/>
      </c>
      <c r="R145" s="10"/>
      <c r="S145" s="10"/>
      <c r="T145" s="10"/>
      <c r="U145" s="10"/>
      <c r="V145" s="2"/>
      <c r="W145" s="3"/>
      <c r="X145" s="3"/>
      <c r="Y145" s="3"/>
      <c r="Z145" s="3"/>
      <c r="AA145" s="3"/>
      <c r="AC145" s="26"/>
      <c r="AD145" s="26"/>
      <c r="AE145" s="26"/>
      <c r="AF145" s="113"/>
      <c r="AG145" s="113"/>
      <c r="AH145" s="113"/>
      <c r="AI145" s="3"/>
      <c r="AJ145" s="3"/>
    </row>
    <row r="146" spans="1:36" ht="21" x14ac:dyDescent="0.25">
      <c r="A146" s="9"/>
      <c r="B146" s="166" t="s">
        <v>79</v>
      </c>
      <c r="C146" s="42" t="s">
        <v>68</v>
      </c>
      <c r="D146" s="37"/>
      <c r="E146" s="37" t="s">
        <v>20</v>
      </c>
      <c r="F146" s="37">
        <v>18</v>
      </c>
      <c r="G146" s="37">
        <v>20</v>
      </c>
      <c r="H146" s="143" t="s">
        <v>232</v>
      </c>
      <c r="I146" s="37" t="s">
        <v>103</v>
      </c>
      <c r="J146" s="37">
        <v>5</v>
      </c>
      <c r="K146" t="s">
        <v>242</v>
      </c>
      <c r="L14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46" s="21" t="e">
        <f>IF(AND(L146&lt;&gt;"",#REF!=""),"Tipologia","")</f>
        <v>#REF!</v>
      </c>
      <c r="N146" s="21" t="e">
        <f>IF(AND(L146&lt;&gt;"",#REF!=""),"Data","")</f>
        <v>#REF!</v>
      </c>
      <c r="O146" s="21" t="e">
        <f>IF(AND(L146&lt;&gt;"",#REF!=""),"Zona","")</f>
        <v>#REF!</v>
      </c>
      <c r="P146" s="21" t="e">
        <f>IF(AND(L146&lt;&gt;"",#REF!=""),"Circolo","")</f>
        <v>#REF!</v>
      </c>
      <c r="Q146" s="10" t="str">
        <f t="shared" si="14"/>
        <v/>
      </c>
      <c r="R146" s="10"/>
      <c r="S146" s="10"/>
      <c r="T146" s="10"/>
      <c r="U146" s="10"/>
      <c r="V146" s="2"/>
      <c r="W146" s="3"/>
      <c r="X146" s="3"/>
      <c r="Y146" s="3"/>
      <c r="Z146" s="3"/>
      <c r="AA146" s="3"/>
      <c r="AC146" s="26"/>
      <c r="AD146" s="26"/>
      <c r="AE146" s="26"/>
      <c r="AF146" s="113"/>
      <c r="AG146" s="113"/>
      <c r="AH146" s="113"/>
      <c r="AI146" s="3"/>
      <c r="AJ146" s="3"/>
    </row>
    <row r="147" spans="1:36" ht="21" x14ac:dyDescent="0.25">
      <c r="A147" s="9"/>
      <c r="B147" s="166" t="s">
        <v>79</v>
      </c>
      <c r="C147" s="42" t="s">
        <v>68</v>
      </c>
      <c r="D147" s="37"/>
      <c r="E147" s="37" t="s">
        <v>20</v>
      </c>
      <c r="F147" s="37">
        <v>18</v>
      </c>
      <c r="G147" s="37">
        <v>20</v>
      </c>
      <c r="H147" s="143" t="s">
        <v>231</v>
      </c>
      <c r="I147" s="37" t="s">
        <v>103</v>
      </c>
      <c r="J147" s="37">
        <v>5</v>
      </c>
      <c r="K147" t="s">
        <v>242</v>
      </c>
      <c r="L14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47" s="21" t="e">
        <f>IF(AND(L147&lt;&gt;"",#REF!=""),"Tipologia","")</f>
        <v>#REF!</v>
      </c>
      <c r="N147" s="21" t="e">
        <f>IF(AND(L147&lt;&gt;"",#REF!=""),"Data","")</f>
        <v>#REF!</v>
      </c>
      <c r="O147" s="21" t="e">
        <f>IF(AND(L147&lt;&gt;"",#REF!=""),"Zona","")</f>
        <v>#REF!</v>
      </c>
      <c r="P147" s="21" t="e">
        <f>IF(AND(L147&lt;&gt;"",#REF!=""),"Circolo","")</f>
        <v>#REF!</v>
      </c>
      <c r="Q147" s="10" t="str">
        <f t="shared" si="14"/>
        <v/>
      </c>
      <c r="R147" s="10"/>
      <c r="S147" s="10"/>
      <c r="T147" s="10"/>
      <c r="U147" s="10"/>
      <c r="V147" s="2"/>
      <c r="W147" s="3"/>
      <c r="X147" s="3"/>
      <c r="Y147" s="3"/>
      <c r="Z147" s="3"/>
      <c r="AA147" s="3"/>
      <c r="AC147" s="26"/>
      <c r="AD147" s="26"/>
      <c r="AE147" s="26"/>
      <c r="AF147" s="113"/>
      <c r="AG147" s="113"/>
      <c r="AH147" s="113"/>
      <c r="AI147" s="3"/>
      <c r="AJ147" s="3"/>
    </row>
    <row r="148" spans="1:36" ht="21" x14ac:dyDescent="0.25">
      <c r="A148" s="9"/>
      <c r="B148" s="166" t="s">
        <v>429</v>
      </c>
      <c r="C148" s="42" t="s">
        <v>68</v>
      </c>
      <c r="D148" s="37"/>
      <c r="E148" s="37" t="s">
        <v>51</v>
      </c>
      <c r="F148" s="37">
        <v>19</v>
      </c>
      <c r="G148" s="37">
        <v>21</v>
      </c>
      <c r="H148" s="143" t="s">
        <v>415</v>
      </c>
      <c r="I148" s="37" t="s">
        <v>83</v>
      </c>
      <c r="J148" s="37">
        <v>6</v>
      </c>
      <c r="K148" t="s">
        <v>237</v>
      </c>
      <c r="L14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48" s="21" t="e">
        <f>IF(AND(L148&lt;&gt;"",#REF!=""),"Tipologia","")</f>
        <v>#REF!</v>
      </c>
      <c r="N148" s="21" t="e">
        <f>IF(AND(L148&lt;&gt;"",#REF!=""),"Data","")</f>
        <v>#REF!</v>
      </c>
      <c r="O148" s="21" t="e">
        <f>IF(AND(L148&lt;&gt;"",#REF!=""),"Zona","")</f>
        <v>#REF!</v>
      </c>
      <c r="P148" s="21" t="e">
        <f>IF(AND(L148&lt;&gt;"",#REF!=""),"Circolo","")</f>
        <v>#REF!</v>
      </c>
      <c r="Q148" s="10" t="str">
        <f t="shared" si="14"/>
        <v/>
      </c>
      <c r="R148" s="10"/>
      <c r="S148" s="10"/>
      <c r="T148" s="10"/>
      <c r="U148" s="10"/>
      <c r="V148" s="2"/>
      <c r="W148" s="3"/>
      <c r="X148" s="3"/>
      <c r="Y148" s="3"/>
      <c r="Z148" s="3"/>
      <c r="AA148" s="3"/>
      <c r="AC148" s="26"/>
      <c r="AD148" s="26"/>
      <c r="AE148" s="26"/>
      <c r="AF148" s="113"/>
      <c r="AG148" s="113"/>
      <c r="AH148" s="113"/>
      <c r="AI148" s="3"/>
      <c r="AJ148" s="3"/>
    </row>
    <row r="149" spans="1:36" ht="21" x14ac:dyDescent="0.25">
      <c r="A149" s="9"/>
      <c r="B149" s="166" t="s">
        <v>308</v>
      </c>
      <c r="C149" s="42" t="s">
        <v>68</v>
      </c>
      <c r="D149" s="37"/>
      <c r="E149" s="37" t="s">
        <v>18</v>
      </c>
      <c r="F149" s="37">
        <v>20</v>
      </c>
      <c r="G149" s="37">
        <v>21</v>
      </c>
      <c r="H149" s="143" t="s">
        <v>489</v>
      </c>
      <c r="I149" s="37" t="s">
        <v>490</v>
      </c>
      <c r="J149" s="37">
        <v>2</v>
      </c>
      <c r="K149" t="s">
        <v>259</v>
      </c>
      <c r="L14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49" s="21" t="e">
        <f>IF(AND(L149&lt;&gt;"",#REF!=""),"Tipologia","")</f>
        <v>#REF!</v>
      </c>
      <c r="N149" s="21" t="e">
        <f>IF(AND(L149&lt;&gt;"",#REF!=""),"Data","")</f>
        <v>#REF!</v>
      </c>
      <c r="O149" s="21" t="e">
        <f>IF(AND(L149&lt;&gt;"",#REF!=""),"Zona","")</f>
        <v>#REF!</v>
      </c>
      <c r="P149" s="21" t="e">
        <f>IF(AND(L149&lt;&gt;"",#REF!=""),"Circolo","")</f>
        <v>#REF!</v>
      </c>
      <c r="Q149" s="10" t="str">
        <f t="shared" si="14"/>
        <v/>
      </c>
      <c r="R149" s="10"/>
      <c r="S149" s="10"/>
      <c r="T149" s="10"/>
      <c r="U149" s="10"/>
      <c r="V149" s="2"/>
      <c r="W149" s="3"/>
      <c r="X149" s="3"/>
      <c r="Y149" s="3"/>
      <c r="Z149" s="3"/>
      <c r="AA149" s="3"/>
      <c r="AC149" s="26"/>
      <c r="AD149" s="26"/>
      <c r="AE149" s="26"/>
      <c r="AF149" s="113"/>
      <c r="AG149" s="113"/>
      <c r="AH149" s="113"/>
      <c r="AI149" s="3"/>
      <c r="AJ149" s="3"/>
    </row>
    <row r="150" spans="1:36" ht="21" x14ac:dyDescent="0.25">
      <c r="A150" s="9"/>
      <c r="B150" s="166" t="s">
        <v>308</v>
      </c>
      <c r="C150" s="42" t="s">
        <v>68</v>
      </c>
      <c r="D150" s="37"/>
      <c r="E150" s="37" t="s">
        <v>18</v>
      </c>
      <c r="F150" s="37">
        <v>20</v>
      </c>
      <c r="G150" s="37">
        <v>21</v>
      </c>
      <c r="H150" s="143" t="s">
        <v>398</v>
      </c>
      <c r="I150" s="37" t="s">
        <v>573</v>
      </c>
      <c r="J150" s="37">
        <v>3</v>
      </c>
      <c r="K150" t="s">
        <v>259</v>
      </c>
      <c r="L15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50" s="21" t="e">
        <f>IF(AND(L150&lt;&gt;"",#REF!=""),"Tipologia","")</f>
        <v>#REF!</v>
      </c>
      <c r="N150" s="21" t="e">
        <f>IF(AND(L150&lt;&gt;"",#REF!=""),"Data","")</f>
        <v>#REF!</v>
      </c>
      <c r="O150" s="21" t="e">
        <f>IF(AND(L150&lt;&gt;"",#REF!=""),"Zona","")</f>
        <v>#REF!</v>
      </c>
      <c r="P150" s="21" t="e">
        <f>IF(AND(L150&lt;&gt;"",#REF!=""),"Circolo","")</f>
        <v>#REF!</v>
      </c>
      <c r="Q150" s="10" t="str">
        <f t="shared" si="14"/>
        <v/>
      </c>
      <c r="R150" s="10"/>
      <c r="S150" s="10"/>
      <c r="T150" s="10"/>
      <c r="U150" s="10"/>
      <c r="V150" s="2"/>
      <c r="W150" s="3"/>
      <c r="X150" s="3"/>
      <c r="Y150" s="3"/>
      <c r="Z150" s="3"/>
      <c r="AA150" s="3"/>
      <c r="AC150" s="26"/>
      <c r="AD150" s="26"/>
      <c r="AE150" s="26"/>
      <c r="AF150" s="113"/>
      <c r="AG150" s="113"/>
      <c r="AH150" s="113"/>
      <c r="AI150" s="3"/>
      <c r="AJ150" s="3"/>
    </row>
    <row r="151" spans="1:36" ht="21" x14ac:dyDescent="0.25">
      <c r="A151" s="9"/>
      <c r="B151" s="166" t="s">
        <v>82</v>
      </c>
      <c r="C151" s="42" t="s">
        <v>68</v>
      </c>
      <c r="D151" s="37"/>
      <c r="E151" s="37" t="s">
        <v>23</v>
      </c>
      <c r="F151" s="37">
        <v>21</v>
      </c>
      <c r="G151" s="37"/>
      <c r="H151" s="143" t="s">
        <v>327</v>
      </c>
      <c r="I151" s="37" t="s">
        <v>331</v>
      </c>
      <c r="J151" s="37">
        <v>1</v>
      </c>
      <c r="K151" t="s">
        <v>220</v>
      </c>
      <c r="L15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51" s="21" t="e">
        <f>IF(AND(L151&lt;&gt;"",#REF!=""),"Tipologia","")</f>
        <v>#REF!</v>
      </c>
      <c r="N151" s="21" t="e">
        <f>IF(AND(L151&lt;&gt;"",#REF!=""),"Data","")</f>
        <v>#REF!</v>
      </c>
      <c r="O151" s="21" t="e">
        <f>IF(AND(L151&lt;&gt;"",#REF!=""),"Zona","")</f>
        <v>#REF!</v>
      </c>
      <c r="P151" s="21" t="e">
        <f>IF(AND(L151&lt;&gt;"",#REF!=""),"Circolo","")</f>
        <v>#REF!</v>
      </c>
      <c r="Q151" s="10" t="str">
        <f t="shared" si="14"/>
        <v/>
      </c>
      <c r="R151" s="10"/>
      <c r="S151" s="10"/>
      <c r="T151" s="10"/>
      <c r="U151" s="10"/>
      <c r="V151" s="2"/>
      <c r="W151" s="3"/>
      <c r="X151" s="3"/>
      <c r="Y151" s="3"/>
      <c r="Z151" s="3"/>
      <c r="AA151" s="3"/>
      <c r="AC151" s="26"/>
      <c r="AD151" s="26"/>
      <c r="AE151" s="26"/>
      <c r="AF151" s="113"/>
      <c r="AG151" s="113"/>
      <c r="AH151" s="113"/>
      <c r="AI151" s="3"/>
      <c r="AJ151" s="3"/>
    </row>
    <row r="152" spans="1:36" ht="21" x14ac:dyDescent="0.25">
      <c r="A152" s="9"/>
      <c r="B152" s="166" t="s">
        <v>82</v>
      </c>
      <c r="C152" s="42" t="s">
        <v>68</v>
      </c>
      <c r="D152" s="37"/>
      <c r="E152" s="37" t="s">
        <v>24</v>
      </c>
      <c r="F152" s="37">
        <v>21</v>
      </c>
      <c r="G152" s="37"/>
      <c r="H152" s="143" t="s">
        <v>328</v>
      </c>
      <c r="I152" s="37" t="s">
        <v>129</v>
      </c>
      <c r="J152" s="37">
        <v>5</v>
      </c>
      <c r="K152" t="s">
        <v>220</v>
      </c>
      <c r="L15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52" s="21" t="e">
        <f>IF(AND(L152&lt;&gt;"",#REF!=""),"Tipologia","")</f>
        <v>#REF!</v>
      </c>
      <c r="N152" s="21" t="e">
        <f>IF(AND(L152&lt;&gt;"",#REF!=""),"Data","")</f>
        <v>#REF!</v>
      </c>
      <c r="O152" s="21" t="e">
        <f>IF(AND(L152&lt;&gt;"",#REF!=""),"Zona","")</f>
        <v>#REF!</v>
      </c>
      <c r="P152" s="21" t="e">
        <f>IF(AND(L152&lt;&gt;"",#REF!=""),"Circolo","")</f>
        <v>#REF!</v>
      </c>
      <c r="Q152" s="10" t="str">
        <f t="shared" si="14"/>
        <v/>
      </c>
      <c r="R152" s="10"/>
      <c r="S152" s="10"/>
      <c r="T152" s="10"/>
      <c r="U152" s="10"/>
      <c r="V152" s="2"/>
      <c r="W152" s="3"/>
      <c r="X152" s="3"/>
      <c r="Y152" s="3"/>
      <c r="Z152" s="3"/>
      <c r="AA152" s="3"/>
      <c r="AC152" s="26"/>
      <c r="AD152" s="26"/>
      <c r="AE152" s="26"/>
      <c r="AF152" s="113"/>
      <c r="AG152" s="113"/>
      <c r="AH152" s="113"/>
      <c r="AI152" s="3"/>
      <c r="AJ152" s="3"/>
    </row>
    <row r="153" spans="1:36" ht="21" x14ac:dyDescent="0.25">
      <c r="A153" s="9"/>
      <c r="B153" s="166" t="s">
        <v>82</v>
      </c>
      <c r="C153" s="42" t="s">
        <v>68</v>
      </c>
      <c r="D153" s="37"/>
      <c r="E153" s="37" t="s">
        <v>22</v>
      </c>
      <c r="F153" s="37">
        <v>21</v>
      </c>
      <c r="G153" s="37"/>
      <c r="H153" s="143" t="s">
        <v>518</v>
      </c>
      <c r="I153" s="37" t="s">
        <v>137</v>
      </c>
      <c r="J153" s="37">
        <v>6</v>
      </c>
      <c r="K153" t="s">
        <v>220</v>
      </c>
      <c r="L15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53" s="21" t="e">
        <f>IF(AND(L153&lt;&gt;"",#REF!=""),"Tipologia","")</f>
        <v>#REF!</v>
      </c>
      <c r="N153" s="21" t="e">
        <f>IF(AND(L153&lt;&gt;"",#REF!=""),"Data","")</f>
        <v>#REF!</v>
      </c>
      <c r="O153" s="21" t="e">
        <f>IF(AND(L153&lt;&gt;"",#REF!=""),"Zona","")</f>
        <v>#REF!</v>
      </c>
      <c r="P153" s="21" t="e">
        <f>IF(AND(L153&lt;&gt;"",#REF!=""),"Circolo","")</f>
        <v>#REF!</v>
      </c>
      <c r="Q153" s="10" t="str">
        <f t="shared" si="14"/>
        <v/>
      </c>
      <c r="R153" s="10"/>
      <c r="S153" s="10"/>
      <c r="T153" s="10"/>
      <c r="U153" s="10"/>
      <c r="V153" s="2"/>
      <c r="W153" s="3"/>
      <c r="X153" s="3"/>
      <c r="Y153" s="3"/>
      <c r="Z153" s="3"/>
      <c r="AA153" s="3"/>
      <c r="AC153" s="26"/>
      <c r="AD153" s="26"/>
      <c r="AE153" s="26"/>
      <c r="AF153" s="113"/>
      <c r="AG153" s="113"/>
      <c r="AH153" s="113"/>
      <c r="AI153" s="3"/>
      <c r="AJ153" s="3"/>
    </row>
    <row r="154" spans="1:36" ht="21" x14ac:dyDescent="0.25">
      <c r="A154" s="9"/>
      <c r="B154" s="166" t="s">
        <v>82</v>
      </c>
      <c r="C154" s="42" t="s">
        <v>68</v>
      </c>
      <c r="D154" s="37" t="s">
        <v>580</v>
      </c>
      <c r="E154" s="37" t="s">
        <v>23</v>
      </c>
      <c r="F154" s="37">
        <v>21</v>
      </c>
      <c r="G154" s="37"/>
      <c r="H154" s="143" t="s">
        <v>438</v>
      </c>
      <c r="I154" s="37" t="s">
        <v>167</v>
      </c>
      <c r="J154" s="37">
        <v>7</v>
      </c>
      <c r="K154" t="s">
        <v>220</v>
      </c>
      <c r="L15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54" s="21" t="e">
        <f>IF(AND(L154&lt;&gt;"",#REF!=""),"Tipologia","")</f>
        <v>#REF!</v>
      </c>
      <c r="N154" s="21" t="e">
        <f>IF(AND(L154&lt;&gt;"",#REF!=""),"Data","")</f>
        <v>#REF!</v>
      </c>
      <c r="O154" s="21" t="e">
        <f>IF(AND(L154&lt;&gt;"",#REF!=""),"Zona","")</f>
        <v>#REF!</v>
      </c>
      <c r="P154" s="21" t="e">
        <f>IF(AND(L154&lt;&gt;"",#REF!=""),"Circolo","")</f>
        <v>#REF!</v>
      </c>
      <c r="Q154" s="10" t="str">
        <f t="shared" si="14"/>
        <v/>
      </c>
      <c r="R154" s="10"/>
      <c r="S154" s="10"/>
      <c r="T154" s="10"/>
      <c r="U154" s="10"/>
      <c r="V154" s="2"/>
      <c r="W154" s="3"/>
      <c r="X154" s="3"/>
      <c r="Y154" s="3"/>
      <c r="Z154" s="3"/>
      <c r="AA154" s="3"/>
      <c r="AC154" s="26"/>
      <c r="AD154" s="26"/>
      <c r="AE154" s="26"/>
      <c r="AF154" s="113"/>
      <c r="AG154" s="113"/>
      <c r="AH154" s="113"/>
      <c r="AI154" s="3"/>
      <c r="AJ154" s="3"/>
    </row>
    <row r="155" spans="1:36" ht="21" x14ac:dyDescent="0.25">
      <c r="A155" s="9"/>
      <c r="B155" s="166" t="s">
        <v>430</v>
      </c>
      <c r="C155" s="42" t="s">
        <v>68</v>
      </c>
      <c r="D155" s="37"/>
      <c r="E155" s="37" t="s">
        <v>208</v>
      </c>
      <c r="F155" s="37">
        <v>26</v>
      </c>
      <c r="G155" s="37">
        <v>28</v>
      </c>
      <c r="H155" s="143" t="s">
        <v>324</v>
      </c>
      <c r="I155" s="37" t="s">
        <v>176</v>
      </c>
      <c r="J155" s="37">
        <v>6</v>
      </c>
      <c r="K155" t="s">
        <v>237</v>
      </c>
      <c r="L15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55" s="21" t="e">
        <f>IF(AND(L155&lt;&gt;"",#REF!=""),"Tipologia","")</f>
        <v>#REF!</v>
      </c>
      <c r="N155" s="21" t="e">
        <f>IF(AND(L155&lt;&gt;"",#REF!=""),"Data","")</f>
        <v>#REF!</v>
      </c>
      <c r="O155" s="21" t="e">
        <f>IF(AND(L155&lt;&gt;"",#REF!=""),"Zona","")</f>
        <v>#REF!</v>
      </c>
      <c r="P155" s="21" t="e">
        <f>IF(AND(L155&lt;&gt;"",#REF!=""),"Circolo","")</f>
        <v>#REF!</v>
      </c>
      <c r="Q155" s="10" t="str">
        <f t="shared" si="14"/>
        <v/>
      </c>
      <c r="R155" s="10"/>
      <c r="S155" s="10"/>
      <c r="T155" s="10"/>
      <c r="U155" s="10"/>
      <c r="V155" s="2"/>
      <c r="W155" s="3"/>
      <c r="X155" s="3"/>
      <c r="Y155" s="3"/>
      <c r="Z155" s="3"/>
      <c r="AA155" s="3"/>
      <c r="AC155" s="26"/>
      <c r="AD155" s="26"/>
      <c r="AE155" s="26"/>
      <c r="AF155" s="113"/>
      <c r="AG155" s="113"/>
      <c r="AH155" s="113"/>
      <c r="AI155" s="3"/>
      <c r="AJ155" s="3"/>
    </row>
    <row r="156" spans="1:36" ht="21" x14ac:dyDescent="0.25">
      <c r="A156" s="9"/>
      <c r="B156" s="166" t="s">
        <v>352</v>
      </c>
      <c r="C156" s="42" t="s">
        <v>68</v>
      </c>
      <c r="D156" s="37"/>
      <c r="E156" s="37" t="s">
        <v>24</v>
      </c>
      <c r="F156" s="37">
        <v>27</v>
      </c>
      <c r="G156" s="37"/>
      <c r="H156" s="143" t="s">
        <v>328</v>
      </c>
      <c r="I156" s="37" t="s">
        <v>152</v>
      </c>
      <c r="J156" s="37">
        <v>1</v>
      </c>
      <c r="K156" t="s">
        <v>216</v>
      </c>
      <c r="L15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56" s="21" t="e">
        <f>IF(AND(L156&lt;&gt;"",#REF!=""),"Tipologia","")</f>
        <v>#REF!</v>
      </c>
      <c r="N156" s="21" t="e">
        <f>IF(AND(L156&lt;&gt;"",#REF!=""),"Data","")</f>
        <v>#REF!</v>
      </c>
      <c r="O156" s="21" t="e">
        <f>IF(AND(L156&lt;&gt;"",#REF!=""),"Zona","")</f>
        <v>#REF!</v>
      </c>
      <c r="P156" s="21" t="e">
        <f>IF(AND(L156&lt;&gt;"",#REF!=""),"Circolo","")</f>
        <v>#REF!</v>
      </c>
      <c r="Q156" s="10" t="str">
        <f t="shared" si="14"/>
        <v/>
      </c>
      <c r="R156" s="10"/>
      <c r="S156" s="10"/>
      <c r="T156" s="10"/>
      <c r="U156" s="10"/>
      <c r="V156" s="2"/>
      <c r="W156" s="3"/>
      <c r="X156" s="3"/>
      <c r="Y156" s="3"/>
      <c r="Z156" s="3"/>
      <c r="AA156" s="3"/>
      <c r="AC156" s="26"/>
      <c r="AD156" s="26"/>
      <c r="AE156" s="26"/>
      <c r="AF156" s="113"/>
      <c r="AG156" s="113"/>
      <c r="AH156" s="113"/>
      <c r="AI156" s="3"/>
      <c r="AJ156" s="3"/>
    </row>
    <row r="157" spans="1:36" s="15" customFormat="1" ht="21" x14ac:dyDescent="0.35">
      <c r="A157" s="9"/>
      <c r="B157" s="166" t="s">
        <v>291</v>
      </c>
      <c r="C157" s="42" t="s">
        <v>68</v>
      </c>
      <c r="D157" s="37"/>
      <c r="E157" s="37" t="s">
        <v>59</v>
      </c>
      <c r="F157" s="37">
        <v>27</v>
      </c>
      <c r="G157" s="37">
        <v>29</v>
      </c>
      <c r="H157" s="143" t="s">
        <v>280</v>
      </c>
      <c r="I157" s="37" t="s">
        <v>89</v>
      </c>
      <c r="J157" s="37">
        <v>2</v>
      </c>
      <c r="K157" t="s">
        <v>241</v>
      </c>
      <c r="L15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57" s="21" t="e">
        <f>IF(AND(L157&lt;&gt;"",#REF!=""),"Tipologia","")</f>
        <v>#REF!</v>
      </c>
      <c r="N157" s="21" t="e">
        <f>IF(AND(L157&lt;&gt;"",#REF!=""),"Data","")</f>
        <v>#REF!</v>
      </c>
      <c r="O157" s="21" t="e">
        <f>IF(AND(L157&lt;&gt;"",#REF!=""),"Zona","")</f>
        <v>#REF!</v>
      </c>
      <c r="P157" s="21" t="e">
        <f>IF(AND(L157&lt;&gt;"",#REF!=""),"Circolo","")</f>
        <v>#REF!</v>
      </c>
      <c r="Q157" s="10" t="str">
        <f t="shared" si="14"/>
        <v/>
      </c>
      <c r="R157" s="10"/>
      <c r="S157" s="10"/>
      <c r="T157" s="10"/>
      <c r="U157" s="10"/>
      <c r="V157" s="2"/>
      <c r="W157" s="22"/>
      <c r="X157" s="22"/>
      <c r="Y157" s="22"/>
      <c r="Z157" s="22"/>
      <c r="AA157" s="22"/>
      <c r="AB157" s="117"/>
      <c r="AC157" s="26"/>
      <c r="AD157" s="26"/>
      <c r="AE157" s="26"/>
      <c r="AF157" s="113"/>
      <c r="AG157" s="113"/>
      <c r="AH157" s="113"/>
      <c r="AI157" s="22"/>
      <c r="AJ157" s="22"/>
    </row>
    <row r="158" spans="1:36" ht="21" x14ac:dyDescent="0.25">
      <c r="A158" s="9"/>
      <c r="B158" s="166" t="s">
        <v>352</v>
      </c>
      <c r="C158" s="42" t="s">
        <v>68</v>
      </c>
      <c r="D158" s="37"/>
      <c r="E158" s="37" t="s">
        <v>22</v>
      </c>
      <c r="F158" s="37">
        <v>27</v>
      </c>
      <c r="G158" s="37"/>
      <c r="H158" s="143" t="s">
        <v>444</v>
      </c>
      <c r="I158" s="37" t="s">
        <v>172</v>
      </c>
      <c r="J158" s="37">
        <v>7</v>
      </c>
      <c r="K158" t="s">
        <v>216</v>
      </c>
      <c r="L15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58" s="21" t="e">
        <f>IF(AND(L158&lt;&gt;"",#REF!=""),"Tipologia","")</f>
        <v>#REF!</v>
      </c>
      <c r="N158" s="21" t="e">
        <f>IF(AND(L158&lt;&gt;"",#REF!=""),"Data","")</f>
        <v>#REF!</v>
      </c>
      <c r="O158" s="21" t="e">
        <f>IF(AND(L158&lt;&gt;"",#REF!=""),"Zona","")</f>
        <v>#REF!</v>
      </c>
      <c r="P158" s="21" t="e">
        <f>IF(AND(L158&lt;&gt;"",#REF!=""),"Circolo","")</f>
        <v>#REF!</v>
      </c>
      <c r="Q158" s="10" t="str">
        <f t="shared" si="14"/>
        <v/>
      </c>
      <c r="R158" s="10"/>
      <c r="S158" s="10"/>
      <c r="T158" s="10"/>
      <c r="U158" s="10"/>
      <c r="V158" s="2"/>
      <c r="W158" s="3"/>
      <c r="X158" s="3"/>
      <c r="Y158" s="3"/>
      <c r="Z158" s="3"/>
      <c r="AA158" s="3"/>
      <c r="AC158" s="26"/>
      <c r="AD158" s="26"/>
      <c r="AE158" s="26"/>
      <c r="AF158" s="113"/>
      <c r="AG158" s="113"/>
      <c r="AH158" s="113"/>
      <c r="AI158" s="3"/>
      <c r="AJ158" s="3"/>
    </row>
    <row r="159" spans="1:36" ht="21" x14ac:dyDescent="0.25">
      <c r="A159" s="9"/>
      <c r="B159" s="166" t="s">
        <v>352</v>
      </c>
      <c r="C159" s="42" t="s">
        <v>68</v>
      </c>
      <c r="D159" s="37"/>
      <c r="E159" s="37" t="s">
        <v>22</v>
      </c>
      <c r="F159" s="37">
        <v>27</v>
      </c>
      <c r="G159" s="37"/>
      <c r="H159" s="143" t="s">
        <v>329</v>
      </c>
      <c r="I159" s="37" t="s">
        <v>440</v>
      </c>
      <c r="J159" s="37">
        <v>7</v>
      </c>
      <c r="K159" t="s">
        <v>216</v>
      </c>
      <c r="L15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59" s="21" t="e">
        <f>IF(AND(L159&lt;&gt;"",#REF!=""),"Tipologia","")</f>
        <v>#REF!</v>
      </c>
      <c r="N159" s="21" t="e">
        <f>IF(AND(L159&lt;&gt;"",#REF!=""),"Data","")</f>
        <v>#REF!</v>
      </c>
      <c r="O159" s="21" t="e">
        <f>IF(AND(L159&lt;&gt;"",#REF!=""),"Zona","")</f>
        <v>#REF!</v>
      </c>
      <c r="P159" s="21" t="e">
        <f>IF(AND(L159&lt;&gt;"",#REF!=""),"Circolo","")</f>
        <v>#REF!</v>
      </c>
      <c r="Q159" s="10" t="str">
        <f t="shared" si="14"/>
        <v/>
      </c>
      <c r="R159" s="10"/>
      <c r="S159" s="10"/>
      <c r="T159" s="10"/>
      <c r="U159" s="10"/>
      <c r="V159" s="2"/>
      <c r="W159" s="3"/>
      <c r="X159" s="3"/>
      <c r="Y159" s="3"/>
      <c r="Z159" s="3"/>
      <c r="AA159" s="3"/>
      <c r="AC159" s="26"/>
      <c r="AD159" s="26"/>
      <c r="AE159" s="26"/>
      <c r="AF159" s="113"/>
      <c r="AG159" s="113"/>
      <c r="AH159" s="113"/>
      <c r="AI159" s="3"/>
      <c r="AJ159" s="3"/>
    </row>
    <row r="160" spans="1:36" ht="21" x14ac:dyDescent="0.25">
      <c r="A160" s="9"/>
      <c r="B160" s="166" t="s">
        <v>353</v>
      </c>
      <c r="C160" s="42" t="s">
        <v>68</v>
      </c>
      <c r="D160" s="37" t="s">
        <v>595</v>
      </c>
      <c r="E160" s="37" t="s">
        <v>23</v>
      </c>
      <c r="F160" s="37">
        <v>28</v>
      </c>
      <c r="G160" s="37"/>
      <c r="H160" s="143" t="s">
        <v>327</v>
      </c>
      <c r="I160" s="37" t="s">
        <v>155</v>
      </c>
      <c r="J160" s="37">
        <v>1</v>
      </c>
      <c r="K160" t="s">
        <v>220</v>
      </c>
      <c r="L16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60" s="21" t="e">
        <f>IF(AND(L160&lt;&gt;"",#REF!=""),"Tipologia","")</f>
        <v>#REF!</v>
      </c>
      <c r="N160" s="21" t="e">
        <f>IF(AND(L160&lt;&gt;"",#REF!=""),"Data","")</f>
        <v>#REF!</v>
      </c>
      <c r="O160" s="21" t="e">
        <f>IF(AND(L160&lt;&gt;"",#REF!=""),"Zona","")</f>
        <v>#REF!</v>
      </c>
      <c r="P160" s="21" t="e">
        <f>IF(AND(L160&lt;&gt;"",#REF!=""),"Circolo","")</f>
        <v>#REF!</v>
      </c>
      <c r="Q160" s="10" t="str">
        <f t="shared" si="14"/>
        <v/>
      </c>
      <c r="R160" s="10"/>
      <c r="S160" s="10"/>
      <c r="T160" s="10"/>
      <c r="U160" s="10"/>
      <c r="V160" s="2"/>
      <c r="W160" s="3"/>
      <c r="X160" s="3"/>
      <c r="Y160" s="3"/>
      <c r="Z160" s="3"/>
      <c r="AA160" s="3"/>
      <c r="AC160" s="26"/>
      <c r="AD160" s="26"/>
      <c r="AE160" s="26"/>
      <c r="AF160" s="113"/>
      <c r="AG160" s="113"/>
      <c r="AH160" s="113"/>
      <c r="AI160" s="3"/>
      <c r="AJ160" s="3"/>
    </row>
    <row r="161" spans="1:36" ht="21" x14ac:dyDescent="0.25">
      <c r="A161" s="9"/>
      <c r="B161" s="166" t="s">
        <v>353</v>
      </c>
      <c r="C161" s="42" t="s">
        <v>68</v>
      </c>
      <c r="D161" s="37"/>
      <c r="E161" s="37" t="s">
        <v>23</v>
      </c>
      <c r="F161" s="37">
        <v>28</v>
      </c>
      <c r="G161" s="37"/>
      <c r="H161" s="143" t="s">
        <v>327</v>
      </c>
      <c r="I161" s="37" t="s">
        <v>549</v>
      </c>
      <c r="J161" s="37">
        <v>3</v>
      </c>
      <c r="K161" t="s">
        <v>220</v>
      </c>
      <c r="L16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61" s="21" t="e">
        <f>IF(AND(L161&lt;&gt;"",#REF!=""),"Tipologia","")</f>
        <v>#REF!</v>
      </c>
      <c r="N161" s="21" t="e">
        <f>IF(AND(L161&lt;&gt;"",#REF!=""),"Data","")</f>
        <v>#REF!</v>
      </c>
      <c r="O161" s="21" t="e">
        <f>IF(AND(L161&lt;&gt;"",#REF!=""),"Zona","")</f>
        <v>#REF!</v>
      </c>
      <c r="P161" s="21" t="e">
        <f>IF(AND(L161&lt;&gt;"",#REF!=""),"Circolo","")</f>
        <v>#REF!</v>
      </c>
      <c r="Q161" s="10" t="str">
        <f t="shared" si="14"/>
        <v/>
      </c>
      <c r="R161" s="10"/>
      <c r="S161" s="10"/>
      <c r="T161" s="10"/>
      <c r="U161" s="10"/>
      <c r="V161" s="2"/>
      <c r="W161" s="3"/>
      <c r="X161" s="3"/>
      <c r="Y161" s="3"/>
      <c r="Z161" s="3"/>
      <c r="AA161" s="3"/>
      <c r="AC161" s="26"/>
      <c r="AD161" s="26"/>
      <c r="AE161" s="26"/>
      <c r="AF161" s="113"/>
      <c r="AG161" s="113"/>
      <c r="AH161" s="113"/>
      <c r="AI161" s="3"/>
      <c r="AJ161" s="3"/>
    </row>
    <row r="162" spans="1:36" ht="21" x14ac:dyDescent="0.25">
      <c r="A162" s="9"/>
      <c r="B162" s="166" t="s">
        <v>353</v>
      </c>
      <c r="C162" s="42" t="s">
        <v>68</v>
      </c>
      <c r="D162" s="37" t="s">
        <v>589</v>
      </c>
      <c r="E162" s="37" t="s">
        <v>22</v>
      </c>
      <c r="F162" s="37">
        <v>28</v>
      </c>
      <c r="G162" s="37"/>
      <c r="H162" s="143" t="s">
        <v>329</v>
      </c>
      <c r="I162" s="37" t="s">
        <v>531</v>
      </c>
      <c r="J162" s="37">
        <v>4</v>
      </c>
      <c r="K162" t="s">
        <v>220</v>
      </c>
      <c r="L16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62" s="21" t="e">
        <f>IF(AND(L162&lt;&gt;"",#REF!=""),"Tipologia","")</f>
        <v>#REF!</v>
      </c>
      <c r="N162" s="21" t="e">
        <f>IF(AND(L162&lt;&gt;"",#REF!=""),"Data","")</f>
        <v>#REF!</v>
      </c>
      <c r="O162" s="21" t="e">
        <f>IF(AND(L162&lt;&gt;"",#REF!=""),"Zona","")</f>
        <v>#REF!</v>
      </c>
      <c r="P162" s="21" t="e">
        <f>IF(AND(L162&lt;&gt;"",#REF!=""),"Circolo","")</f>
        <v>#REF!</v>
      </c>
      <c r="Q162" s="10" t="str">
        <f t="shared" si="14"/>
        <v/>
      </c>
      <c r="R162" s="10"/>
      <c r="S162" s="10"/>
      <c r="T162" s="10"/>
      <c r="U162" s="10"/>
      <c r="V162" s="2"/>
      <c r="W162" s="3"/>
      <c r="X162" s="3"/>
      <c r="Y162" s="3"/>
      <c r="Z162" s="3"/>
      <c r="AA162" s="3"/>
      <c r="AC162" s="26"/>
      <c r="AD162" s="26"/>
      <c r="AE162" s="26"/>
      <c r="AF162" s="113"/>
      <c r="AG162" s="113"/>
      <c r="AH162" s="113"/>
      <c r="AI162" s="3"/>
      <c r="AJ162" s="3"/>
    </row>
    <row r="163" spans="1:36" ht="21" x14ac:dyDescent="0.25">
      <c r="A163" s="9"/>
      <c r="B163" s="166" t="s">
        <v>353</v>
      </c>
      <c r="C163" s="42" t="s">
        <v>68</v>
      </c>
      <c r="D163" s="37"/>
      <c r="E163" s="37" t="s">
        <v>23</v>
      </c>
      <c r="F163" s="37">
        <v>28</v>
      </c>
      <c r="G163" s="37"/>
      <c r="H163" s="143" t="s">
        <v>327</v>
      </c>
      <c r="I163" s="37" t="s">
        <v>145</v>
      </c>
      <c r="J163" s="37">
        <v>4</v>
      </c>
      <c r="K163" t="s">
        <v>220</v>
      </c>
      <c r="L16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63" s="21" t="e">
        <f>IF(AND(L163&lt;&gt;"",#REF!=""),"Tipologia","")</f>
        <v>#REF!</v>
      </c>
      <c r="N163" s="21" t="e">
        <f>IF(AND(L163&lt;&gt;"",#REF!=""),"Data","")</f>
        <v>#REF!</v>
      </c>
      <c r="O163" s="21" t="e">
        <f>IF(AND(L163&lt;&gt;"",#REF!=""),"Zona","")</f>
        <v>#REF!</v>
      </c>
      <c r="P163" s="21" t="e">
        <f>IF(AND(L163&lt;&gt;"",#REF!=""),"Circolo","")</f>
        <v>#REF!</v>
      </c>
      <c r="Q163" s="10" t="str">
        <f t="shared" si="14"/>
        <v/>
      </c>
      <c r="R163" s="10"/>
      <c r="S163" s="10"/>
      <c r="T163" s="10"/>
      <c r="U163" s="10"/>
      <c r="V163" s="2"/>
      <c r="W163" s="3"/>
      <c r="X163" s="3"/>
      <c r="Y163" s="3"/>
      <c r="Z163" s="3"/>
      <c r="AA163" s="3"/>
      <c r="AC163" s="26"/>
      <c r="AD163" s="26"/>
      <c r="AE163" s="26"/>
      <c r="AF163" s="113"/>
      <c r="AG163" s="113"/>
      <c r="AH163" s="113"/>
      <c r="AI163" s="3"/>
      <c r="AJ163" s="3"/>
    </row>
    <row r="164" spans="1:36" ht="21" x14ac:dyDescent="0.25">
      <c r="A164" s="9"/>
      <c r="B164" s="166" t="s">
        <v>353</v>
      </c>
      <c r="C164" s="42" t="s">
        <v>68</v>
      </c>
      <c r="D164" s="37" t="s">
        <v>589</v>
      </c>
      <c r="E164" s="37" t="s">
        <v>23</v>
      </c>
      <c r="F164" s="37">
        <v>28</v>
      </c>
      <c r="G164" s="37"/>
      <c r="H164" s="143" t="s">
        <v>436</v>
      </c>
      <c r="I164" s="37" t="s">
        <v>171</v>
      </c>
      <c r="J164" s="37">
        <v>7</v>
      </c>
      <c r="K164" t="s">
        <v>220</v>
      </c>
      <c r="L16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64" s="21" t="e">
        <f>IF(AND(L164&lt;&gt;"",#REF!=""),"Tipologia","")</f>
        <v>#REF!</v>
      </c>
      <c r="N164" s="21" t="e">
        <f>IF(AND(L164&lt;&gt;"",#REF!=""),"Data","")</f>
        <v>#REF!</v>
      </c>
      <c r="O164" s="21" t="e">
        <f>IF(AND(L164&lt;&gt;"",#REF!=""),"Zona","")</f>
        <v>#REF!</v>
      </c>
      <c r="P164" s="21" t="e">
        <f>IF(AND(L164&lt;&gt;"",#REF!=""),"Circolo","")</f>
        <v>#REF!</v>
      </c>
      <c r="Q164" s="10" t="str">
        <f t="shared" si="14"/>
        <v/>
      </c>
      <c r="R164" s="10"/>
      <c r="S164" s="10"/>
      <c r="T164" s="10"/>
      <c r="U164" s="10"/>
      <c r="V164" s="2"/>
      <c r="W164" s="3"/>
      <c r="X164" s="3"/>
      <c r="Y164" s="3"/>
      <c r="Z164" s="3"/>
      <c r="AA164" s="3"/>
      <c r="AC164" s="26"/>
      <c r="AD164" s="26"/>
      <c r="AE164" s="26"/>
      <c r="AF164" s="113"/>
      <c r="AG164" s="113"/>
      <c r="AH164" s="113"/>
      <c r="AI164" s="3"/>
      <c r="AJ164" s="3"/>
    </row>
    <row r="165" spans="1:36" ht="21" x14ac:dyDescent="0.25">
      <c r="A165" s="9"/>
      <c r="B165" s="166" t="s">
        <v>353</v>
      </c>
      <c r="C165" s="42" t="s">
        <v>68</v>
      </c>
      <c r="D165" s="37"/>
      <c r="E165" s="37" t="s">
        <v>24</v>
      </c>
      <c r="F165" s="37">
        <v>28</v>
      </c>
      <c r="G165" s="37"/>
      <c r="H165" s="143" t="s">
        <v>439</v>
      </c>
      <c r="I165" s="37" t="s">
        <v>170</v>
      </c>
      <c r="J165" s="37">
        <v>7</v>
      </c>
      <c r="K165" t="s">
        <v>220</v>
      </c>
      <c r="L16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65" s="21" t="e">
        <f>IF(AND(L165&lt;&gt;"",#REF!=""),"Tipologia","")</f>
        <v>#REF!</v>
      </c>
      <c r="N165" s="21" t="e">
        <f>IF(AND(L165&lt;&gt;"",#REF!=""),"Data","")</f>
        <v>#REF!</v>
      </c>
      <c r="O165" s="21" t="e">
        <f>IF(AND(L165&lt;&gt;"",#REF!=""),"Zona","")</f>
        <v>#REF!</v>
      </c>
      <c r="P165" s="21" t="e">
        <f>IF(AND(L165&lt;&gt;"",#REF!=""),"Circolo","")</f>
        <v>#REF!</v>
      </c>
      <c r="Q165" s="10" t="str">
        <f t="shared" si="14"/>
        <v/>
      </c>
      <c r="R165" s="10"/>
      <c r="S165" s="10"/>
      <c r="T165" s="10"/>
      <c r="U165" s="10"/>
      <c r="V165" s="2"/>
      <c r="W165" s="3"/>
      <c r="X165" s="3"/>
      <c r="Y165" s="3"/>
      <c r="Z165" s="3"/>
      <c r="AA165" s="3"/>
      <c r="AC165" s="26"/>
      <c r="AD165" s="26"/>
      <c r="AE165" s="26"/>
      <c r="AF165" s="113"/>
      <c r="AG165" s="113"/>
      <c r="AH165" s="113"/>
      <c r="AI165" s="3"/>
      <c r="AJ165" s="3"/>
    </row>
    <row r="166" spans="1:36" ht="21" x14ac:dyDescent="0.25">
      <c r="A166" s="9"/>
      <c r="B166" s="166" t="s">
        <v>65</v>
      </c>
      <c r="C166" s="42" t="s">
        <v>69</v>
      </c>
      <c r="D166" s="37"/>
      <c r="E166" s="37"/>
      <c r="F166" s="37"/>
      <c r="G166" s="37" t="s">
        <v>65</v>
      </c>
      <c r="H166" s="143" t="s">
        <v>4</v>
      </c>
      <c r="I166" s="37"/>
      <c r="J166" s="37"/>
      <c r="K166" t="s">
        <v>65</v>
      </c>
      <c r="L16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66" s="21" t="e">
        <f>IF(AND(L166&lt;&gt;"",#REF!=""),"Tipologia","")</f>
        <v>#REF!</v>
      </c>
      <c r="N166" s="21" t="e">
        <f>IF(AND(L166&lt;&gt;"",#REF!=""),"Data","")</f>
        <v>#REF!</v>
      </c>
      <c r="O166" s="21" t="e">
        <f>IF(AND(L166&lt;&gt;"",#REF!=""),"Zona","")</f>
        <v>#REF!</v>
      </c>
      <c r="P166" s="21" t="e">
        <f>IF(AND(L166&lt;&gt;"",#REF!=""),"Circolo","")</f>
        <v>#REF!</v>
      </c>
      <c r="Q166" s="10" t="str">
        <f t="shared" si="14"/>
        <v/>
      </c>
      <c r="R166" s="10"/>
      <c r="S166" s="10"/>
      <c r="T166" s="10"/>
      <c r="U166" s="10"/>
      <c r="V166" s="2"/>
      <c r="W166" s="3"/>
      <c r="X166" s="3"/>
      <c r="Y166" s="3"/>
      <c r="Z166" s="3"/>
      <c r="AA166" s="3"/>
      <c r="AC166" s="26"/>
      <c r="AD166" s="26"/>
      <c r="AE166" s="26"/>
      <c r="AF166" s="113"/>
      <c r="AG166" s="113"/>
      <c r="AH166" s="113"/>
      <c r="AI166" s="3"/>
      <c r="AJ166" s="3"/>
    </row>
    <row r="167" spans="1:36" ht="21" x14ac:dyDescent="0.25">
      <c r="A167" s="9"/>
      <c r="B167" s="166" t="s">
        <v>354</v>
      </c>
      <c r="C167" s="42" t="s">
        <v>69</v>
      </c>
      <c r="D167" s="37"/>
      <c r="E167" s="37" t="s">
        <v>51</v>
      </c>
      <c r="F167" s="37">
        <v>2</v>
      </c>
      <c r="G167" s="37">
        <v>4</v>
      </c>
      <c r="H167" s="143" t="s">
        <v>42</v>
      </c>
      <c r="I167" s="37" t="s">
        <v>43</v>
      </c>
      <c r="J167" s="37">
        <v>1</v>
      </c>
      <c r="K167" t="s">
        <v>237</v>
      </c>
      <c r="L16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67" s="21" t="e">
        <f>IF(AND(L167&lt;&gt;"",#REF!=""),"Tipologia","")</f>
        <v>#REF!</v>
      </c>
      <c r="N167" s="21" t="e">
        <f>IF(AND(L167&lt;&gt;"",#REF!=""),"Data","")</f>
        <v>#REF!</v>
      </c>
      <c r="O167" s="21" t="e">
        <f>IF(AND(L167&lt;&gt;"",#REF!=""),"Zona","")</f>
        <v>#REF!</v>
      </c>
      <c r="P167" s="21" t="e">
        <f>IF(AND(L167&lt;&gt;"",#REF!=""),"Circolo","")</f>
        <v>#REF!</v>
      </c>
      <c r="Q167" s="10" t="str">
        <f t="shared" si="14"/>
        <v/>
      </c>
      <c r="R167" s="10"/>
      <c r="S167" s="10"/>
      <c r="T167" s="10"/>
      <c r="U167" s="10"/>
      <c r="V167" s="2"/>
      <c r="W167" s="3"/>
      <c r="X167" s="3"/>
      <c r="Y167" s="3"/>
      <c r="Z167" s="3"/>
      <c r="AA167" s="3"/>
      <c r="AC167" s="26"/>
      <c r="AD167" s="26"/>
      <c r="AE167" s="26"/>
      <c r="AF167" s="113"/>
      <c r="AG167" s="113"/>
      <c r="AH167" s="113"/>
      <c r="AI167" s="3"/>
      <c r="AJ167" s="3"/>
    </row>
    <row r="168" spans="1:36" ht="21" x14ac:dyDescent="0.25">
      <c r="A168" s="9"/>
      <c r="B168" s="166" t="s">
        <v>345</v>
      </c>
      <c r="C168" s="42" t="s">
        <v>69</v>
      </c>
      <c r="D168" s="37"/>
      <c r="E168" s="37" t="s">
        <v>23</v>
      </c>
      <c r="F168" s="37">
        <v>2</v>
      </c>
      <c r="G168" s="37"/>
      <c r="H168" s="143" t="s">
        <v>327</v>
      </c>
      <c r="I168" s="37" t="s">
        <v>487</v>
      </c>
      <c r="J168" s="37">
        <v>2</v>
      </c>
      <c r="K168" t="s">
        <v>236</v>
      </c>
      <c r="L16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68" s="21" t="e">
        <f>IF(AND(L168&lt;&gt;"",#REF!=""),"Tipologia","")</f>
        <v>#REF!</v>
      </c>
      <c r="N168" s="21" t="e">
        <f>IF(AND(L168&lt;&gt;"",#REF!=""),"Data","")</f>
        <v>#REF!</v>
      </c>
      <c r="O168" s="21" t="e">
        <f>IF(AND(L168&lt;&gt;"",#REF!=""),"Zona","")</f>
        <v>#REF!</v>
      </c>
      <c r="P168" s="21" t="e">
        <f>IF(AND(L168&lt;&gt;"",#REF!=""),"Circolo","")</f>
        <v>#REF!</v>
      </c>
      <c r="Q168" s="10" t="str">
        <f t="shared" si="14"/>
        <v/>
      </c>
      <c r="R168" s="10"/>
      <c r="S168" s="10"/>
      <c r="T168" s="10"/>
      <c r="U168" s="10"/>
      <c r="V168" s="2"/>
      <c r="W168" s="3"/>
      <c r="X168" s="3"/>
      <c r="Y168" s="3"/>
      <c r="Z168" s="3"/>
      <c r="AA168" s="3"/>
      <c r="AC168" s="26"/>
      <c r="AD168" s="26"/>
      <c r="AE168" s="26"/>
      <c r="AF168" s="113"/>
      <c r="AG168" s="113"/>
      <c r="AH168" s="113"/>
      <c r="AI168" s="3"/>
      <c r="AJ168" s="3"/>
    </row>
    <row r="169" spans="1:36" ht="21" x14ac:dyDescent="0.25">
      <c r="A169" s="9"/>
      <c r="B169" s="166" t="s">
        <v>315</v>
      </c>
      <c r="C169" s="42" t="s">
        <v>69</v>
      </c>
      <c r="D169" s="37"/>
      <c r="E169" s="37" t="s">
        <v>18</v>
      </c>
      <c r="F169" s="37">
        <v>2</v>
      </c>
      <c r="G169" s="37">
        <v>3</v>
      </c>
      <c r="H169" s="143" t="s">
        <v>463</v>
      </c>
      <c r="I169" s="37" t="s">
        <v>464</v>
      </c>
      <c r="J169" s="37">
        <v>4</v>
      </c>
      <c r="K169" t="s">
        <v>262</v>
      </c>
      <c r="L16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69" s="21" t="e">
        <f>IF(AND(L169&lt;&gt;"",#REF!=""),"Tipologia","")</f>
        <v>#REF!</v>
      </c>
      <c r="N169" s="21" t="e">
        <f>IF(AND(L169&lt;&gt;"",#REF!=""),"Data","")</f>
        <v>#REF!</v>
      </c>
      <c r="O169" s="21" t="e">
        <f>IF(AND(L169&lt;&gt;"",#REF!=""),"Zona","")</f>
        <v>#REF!</v>
      </c>
      <c r="P169" s="21" t="e">
        <f>IF(AND(L169&lt;&gt;"",#REF!=""),"Circolo","")</f>
        <v>#REF!</v>
      </c>
      <c r="Q169" s="10" t="str">
        <f t="shared" si="14"/>
        <v/>
      </c>
      <c r="R169" s="10"/>
      <c r="S169" s="10"/>
      <c r="T169" s="10"/>
      <c r="U169" s="10"/>
      <c r="V169" s="2"/>
      <c r="W169" s="3"/>
      <c r="X169" s="3"/>
      <c r="Y169" s="3"/>
      <c r="Z169" s="3"/>
      <c r="AA169" s="3"/>
      <c r="AC169" s="26"/>
      <c r="AD169" s="26"/>
      <c r="AE169" s="26"/>
      <c r="AF169" s="113"/>
      <c r="AG169" s="113"/>
      <c r="AH169" s="113"/>
      <c r="AI169" s="3"/>
      <c r="AJ169" s="3"/>
    </row>
    <row r="170" spans="1:36" ht="21" x14ac:dyDescent="0.25">
      <c r="A170" s="9"/>
      <c r="B170" s="166" t="s">
        <v>345</v>
      </c>
      <c r="C170" s="42" t="s">
        <v>69</v>
      </c>
      <c r="D170" s="37"/>
      <c r="E170" s="37" t="s">
        <v>23</v>
      </c>
      <c r="F170" s="37">
        <v>2</v>
      </c>
      <c r="G170" s="37"/>
      <c r="H170" s="143" t="s">
        <v>438</v>
      </c>
      <c r="I170" s="37" t="s">
        <v>173</v>
      </c>
      <c r="J170" s="37">
        <v>7</v>
      </c>
      <c r="K170" t="s">
        <v>236</v>
      </c>
      <c r="L17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70" s="21" t="e">
        <f>IF(AND(L170&lt;&gt;"",#REF!=""),"Tipologia","")</f>
        <v>#REF!</v>
      </c>
      <c r="N170" s="21" t="e">
        <f>IF(AND(L170&lt;&gt;"",#REF!=""),"Data","")</f>
        <v>#REF!</v>
      </c>
      <c r="O170" s="21" t="e">
        <f>IF(AND(L170&lt;&gt;"",#REF!=""),"Zona","")</f>
        <v>#REF!</v>
      </c>
      <c r="P170" s="21" t="e">
        <f>IF(AND(L170&lt;&gt;"",#REF!=""),"Circolo","")</f>
        <v>#REF!</v>
      </c>
      <c r="Q170" s="10" t="str">
        <f t="shared" si="14"/>
        <v/>
      </c>
      <c r="R170" s="10"/>
      <c r="S170" s="10"/>
      <c r="T170" s="10"/>
      <c r="U170" s="10"/>
      <c r="V170" s="2"/>
      <c r="W170" s="3"/>
      <c r="X170" s="3"/>
      <c r="Y170" s="3"/>
      <c r="Z170" s="3"/>
      <c r="AA170" s="3"/>
      <c r="AC170" s="26"/>
      <c r="AD170" s="26"/>
      <c r="AE170" s="26"/>
      <c r="AF170" s="113"/>
      <c r="AG170" s="113"/>
      <c r="AH170" s="113"/>
      <c r="AI170" s="3"/>
      <c r="AJ170" s="3"/>
    </row>
    <row r="171" spans="1:36" ht="21" x14ac:dyDescent="0.25">
      <c r="A171" s="9"/>
      <c r="B171" s="166" t="s">
        <v>355</v>
      </c>
      <c r="C171" s="42" t="s">
        <v>69</v>
      </c>
      <c r="D171" s="37"/>
      <c r="E171" s="37" t="s">
        <v>24</v>
      </c>
      <c r="F171" s="37">
        <v>3</v>
      </c>
      <c r="G171" s="37"/>
      <c r="H171" s="143" t="s">
        <v>328</v>
      </c>
      <c r="I171" s="37" t="s">
        <v>158</v>
      </c>
      <c r="J171" s="37">
        <v>1</v>
      </c>
      <c r="K171" t="s">
        <v>216</v>
      </c>
      <c r="L17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71" s="21" t="e">
        <f>IF(AND(L171&lt;&gt;"",#REF!=""),"Tipologia","")</f>
        <v>#REF!</v>
      </c>
      <c r="N171" s="21" t="e">
        <f>IF(AND(L171&lt;&gt;"",#REF!=""),"Data","")</f>
        <v>#REF!</v>
      </c>
      <c r="O171" s="21" t="e">
        <f>IF(AND(L171&lt;&gt;"",#REF!=""),"Zona","")</f>
        <v>#REF!</v>
      </c>
      <c r="P171" s="21" t="e">
        <f>IF(AND(L171&lt;&gt;"",#REF!=""),"Circolo","")</f>
        <v>#REF!</v>
      </c>
      <c r="Q171" s="10" t="str">
        <f t="shared" si="14"/>
        <v/>
      </c>
      <c r="R171" s="10"/>
      <c r="S171" s="10"/>
      <c r="T171" s="10"/>
      <c r="U171" s="10"/>
      <c r="V171" s="2"/>
      <c r="W171" s="3"/>
      <c r="X171" s="3"/>
      <c r="Y171" s="3"/>
      <c r="Z171" s="3"/>
      <c r="AA171" s="3"/>
      <c r="AC171" s="26"/>
      <c r="AD171" s="26"/>
      <c r="AE171" s="26"/>
      <c r="AF171" s="113"/>
      <c r="AG171" s="113"/>
      <c r="AH171" s="113"/>
      <c r="AI171" s="3"/>
      <c r="AJ171" s="3"/>
    </row>
    <row r="172" spans="1:36" ht="21" x14ac:dyDescent="0.25">
      <c r="A172" s="9"/>
      <c r="B172" s="166" t="s">
        <v>355</v>
      </c>
      <c r="C172" s="42" t="s">
        <v>69</v>
      </c>
      <c r="D172" s="37"/>
      <c r="E172" s="37" t="s">
        <v>24</v>
      </c>
      <c r="F172" s="37">
        <v>3</v>
      </c>
      <c r="G172" s="37"/>
      <c r="H172" s="143" t="s">
        <v>328</v>
      </c>
      <c r="I172" s="37" t="s">
        <v>195</v>
      </c>
      <c r="J172" s="37">
        <v>3</v>
      </c>
      <c r="K172" t="s">
        <v>216</v>
      </c>
      <c r="L17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72" s="21" t="e">
        <f>IF(AND(L172&lt;&gt;"",#REF!=""),"Tipologia","")</f>
        <v>#REF!</v>
      </c>
      <c r="N172" s="21" t="e">
        <f>IF(AND(L172&lt;&gt;"",#REF!=""),"Data","")</f>
        <v>#REF!</v>
      </c>
      <c r="O172" s="21" t="e">
        <f>IF(AND(L172&lt;&gt;"",#REF!=""),"Zona","")</f>
        <v>#REF!</v>
      </c>
      <c r="P172" s="21" t="e">
        <f>IF(AND(L172&lt;&gt;"",#REF!=""),"Circolo","")</f>
        <v>#REF!</v>
      </c>
      <c r="Q172" s="10" t="str">
        <f t="shared" si="14"/>
        <v/>
      </c>
      <c r="R172" s="10"/>
      <c r="S172" s="10"/>
      <c r="T172" s="10"/>
      <c r="U172" s="10"/>
      <c r="V172" s="2"/>
      <c r="W172" s="3"/>
      <c r="X172" s="3"/>
      <c r="Y172" s="3"/>
      <c r="Z172" s="3"/>
      <c r="AA172" s="3"/>
      <c r="AC172" s="26"/>
      <c r="AD172" s="26"/>
      <c r="AE172" s="26"/>
      <c r="AF172" s="113"/>
      <c r="AG172" s="113"/>
      <c r="AH172" s="113"/>
      <c r="AI172" s="3"/>
      <c r="AJ172" s="3"/>
    </row>
    <row r="173" spans="1:36" ht="21" x14ac:dyDescent="0.25">
      <c r="A173" s="9"/>
      <c r="B173" s="166" t="s">
        <v>355</v>
      </c>
      <c r="C173" s="42" t="s">
        <v>69</v>
      </c>
      <c r="D173" s="37"/>
      <c r="E173" s="37" t="s">
        <v>22</v>
      </c>
      <c r="F173" s="37">
        <v>3</v>
      </c>
      <c r="G173" s="37"/>
      <c r="H173" s="143" t="s">
        <v>329</v>
      </c>
      <c r="I173" s="37" t="s">
        <v>440</v>
      </c>
      <c r="J173" s="37">
        <v>7</v>
      </c>
      <c r="K173" t="s">
        <v>216</v>
      </c>
      <c r="L17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73" s="21" t="e">
        <f>IF(AND(L173&lt;&gt;"",#REF!=""),"Tipologia","")</f>
        <v>#REF!</v>
      </c>
      <c r="N173" s="21" t="e">
        <f>IF(AND(L173&lt;&gt;"",#REF!=""),"Data","")</f>
        <v>#REF!</v>
      </c>
      <c r="O173" s="21" t="e">
        <f>IF(AND(L173&lt;&gt;"",#REF!=""),"Zona","")</f>
        <v>#REF!</v>
      </c>
      <c r="P173" s="21" t="e">
        <f>IF(AND(L173&lt;&gt;"",#REF!=""),"Circolo","")</f>
        <v>#REF!</v>
      </c>
      <c r="Q173" s="10" t="str">
        <f t="shared" si="14"/>
        <v/>
      </c>
      <c r="R173" s="10"/>
      <c r="S173" s="10"/>
      <c r="T173" s="10"/>
      <c r="U173" s="10"/>
      <c r="V173" s="2"/>
      <c r="W173" s="3"/>
      <c r="X173" s="3"/>
      <c r="Y173" s="3"/>
      <c r="Z173" s="3"/>
      <c r="AA173" s="3"/>
      <c r="AC173" s="26"/>
      <c r="AD173" s="26"/>
      <c r="AE173" s="26"/>
      <c r="AF173" s="113"/>
      <c r="AG173" s="113"/>
      <c r="AH173" s="113"/>
      <c r="AI173" s="3"/>
      <c r="AJ173" s="3"/>
    </row>
    <row r="174" spans="1:36" ht="21" x14ac:dyDescent="0.25">
      <c r="A174" s="9"/>
      <c r="B174" s="166" t="s">
        <v>355</v>
      </c>
      <c r="C174" s="42" t="s">
        <v>69</v>
      </c>
      <c r="D174" s="37" t="s">
        <v>580</v>
      </c>
      <c r="E174" s="37" t="s">
        <v>22</v>
      </c>
      <c r="F174" s="37">
        <v>3</v>
      </c>
      <c r="G174" s="37"/>
      <c r="H174" s="143" t="s">
        <v>329</v>
      </c>
      <c r="I174" s="37" t="s">
        <v>170</v>
      </c>
      <c r="J174" s="37">
        <v>7</v>
      </c>
      <c r="K174" t="s">
        <v>216</v>
      </c>
      <c r="L17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74" s="21" t="e">
        <f>IF(AND(L174&lt;&gt;"",#REF!=""),"Tipologia","")</f>
        <v>#REF!</v>
      </c>
      <c r="N174" s="21" t="e">
        <f>IF(AND(L174&lt;&gt;"",#REF!=""),"Data","")</f>
        <v>#REF!</v>
      </c>
      <c r="O174" s="21" t="e">
        <f>IF(AND(L174&lt;&gt;"",#REF!=""),"Zona","")</f>
        <v>#REF!</v>
      </c>
      <c r="P174" s="21" t="e">
        <f>IF(AND(L174&lt;&gt;"",#REF!=""),"Circolo","")</f>
        <v>#REF!</v>
      </c>
      <c r="Q174" s="10" t="str">
        <f t="shared" si="14"/>
        <v/>
      </c>
      <c r="R174" s="10"/>
      <c r="S174" s="10"/>
      <c r="T174" s="10"/>
      <c r="U174" s="10"/>
      <c r="V174" s="2"/>
      <c r="W174" s="3"/>
      <c r="X174" s="3"/>
      <c r="Y174" s="3"/>
      <c r="Z174" s="3"/>
      <c r="AA174" s="3"/>
      <c r="AC174" s="26"/>
      <c r="AD174" s="26"/>
      <c r="AE174" s="26"/>
      <c r="AF174" s="113"/>
      <c r="AG174" s="113"/>
      <c r="AH174" s="113"/>
      <c r="AI174" s="3"/>
      <c r="AJ174" s="3"/>
    </row>
    <row r="175" spans="1:36" s="15" customFormat="1" ht="21" x14ac:dyDescent="0.35">
      <c r="A175" s="9"/>
      <c r="B175" s="166" t="s">
        <v>510</v>
      </c>
      <c r="C175" s="42" t="s">
        <v>69</v>
      </c>
      <c r="D175" s="37"/>
      <c r="E175" s="37" t="s">
        <v>18</v>
      </c>
      <c r="F175" s="37">
        <v>3</v>
      </c>
      <c r="G175" s="37">
        <v>4</v>
      </c>
      <c r="H175" s="143" t="s">
        <v>324</v>
      </c>
      <c r="I175" s="37" t="s">
        <v>172</v>
      </c>
      <c r="J175" s="37">
        <v>7</v>
      </c>
      <c r="K175" t="s">
        <v>259</v>
      </c>
      <c r="L17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75" s="21" t="e">
        <f>IF(AND(L175&lt;&gt;"",#REF!=""),"Tipologia","")</f>
        <v>#REF!</v>
      </c>
      <c r="N175" s="21" t="e">
        <f>IF(AND(L175&lt;&gt;"",#REF!=""),"Data","")</f>
        <v>#REF!</v>
      </c>
      <c r="O175" s="21" t="e">
        <f>IF(AND(L175&lt;&gt;"",#REF!=""),"Zona","")</f>
        <v>#REF!</v>
      </c>
      <c r="P175" s="21" t="e">
        <f>IF(AND(L175&lt;&gt;"",#REF!=""),"Circolo","")</f>
        <v>#REF!</v>
      </c>
      <c r="Q175" s="10" t="str">
        <f t="shared" si="14"/>
        <v/>
      </c>
      <c r="R175" s="10"/>
      <c r="S175" s="10"/>
      <c r="T175" s="10"/>
      <c r="U175" s="10"/>
      <c r="V175" s="2"/>
      <c r="W175" s="22"/>
      <c r="X175" s="22"/>
      <c r="Y175" s="22"/>
      <c r="Z175" s="22"/>
      <c r="AA175" s="22"/>
      <c r="AB175" s="117"/>
      <c r="AC175" s="26"/>
      <c r="AD175" s="26"/>
      <c r="AE175" s="26"/>
      <c r="AF175" s="113"/>
      <c r="AG175" s="113"/>
      <c r="AH175" s="113"/>
      <c r="AI175" s="22"/>
      <c r="AJ175" s="22"/>
    </row>
    <row r="176" spans="1:36" ht="21" x14ac:dyDescent="0.25">
      <c r="A176" s="9"/>
      <c r="B176" s="166" t="s">
        <v>340</v>
      </c>
      <c r="C176" s="42" t="s">
        <v>69</v>
      </c>
      <c r="D176" s="37"/>
      <c r="E176" s="37" t="s">
        <v>23</v>
      </c>
      <c r="F176" s="37">
        <v>4</v>
      </c>
      <c r="G176" s="37"/>
      <c r="H176" s="143" t="s">
        <v>327</v>
      </c>
      <c r="I176" s="37" t="s">
        <v>491</v>
      </c>
      <c r="J176" s="37">
        <v>2</v>
      </c>
      <c r="K176" t="s">
        <v>220</v>
      </c>
      <c r="L17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76" s="21" t="e">
        <f>IF(AND(L176&lt;&gt;"",#REF!=""),"Tipologia","")</f>
        <v>#REF!</v>
      </c>
      <c r="N176" s="21" t="e">
        <f>IF(AND(L176&lt;&gt;"",#REF!=""),"Data","")</f>
        <v>#REF!</v>
      </c>
      <c r="O176" s="21" t="e">
        <f>IF(AND(L176&lt;&gt;"",#REF!=""),"Zona","")</f>
        <v>#REF!</v>
      </c>
      <c r="P176" s="21" t="e">
        <f>IF(AND(L176&lt;&gt;"",#REF!=""),"Circolo","")</f>
        <v>#REF!</v>
      </c>
      <c r="Q176" s="10" t="str">
        <f t="shared" si="14"/>
        <v/>
      </c>
      <c r="R176" s="10"/>
      <c r="S176" s="10"/>
      <c r="T176" s="10"/>
      <c r="U176" s="10"/>
      <c r="V176" s="2"/>
      <c r="W176" s="3"/>
      <c r="X176" s="3"/>
      <c r="Y176" s="3"/>
      <c r="Z176" s="3"/>
      <c r="AA176" s="3"/>
      <c r="AC176" s="26"/>
      <c r="AD176" s="26"/>
      <c r="AE176" s="26"/>
      <c r="AF176" s="113"/>
      <c r="AG176" s="113"/>
      <c r="AH176" s="113"/>
      <c r="AI176" s="3"/>
      <c r="AJ176" s="3"/>
    </row>
    <row r="177" spans="1:36" ht="21" x14ac:dyDescent="0.25">
      <c r="A177" s="9"/>
      <c r="B177" s="166" t="s">
        <v>340</v>
      </c>
      <c r="C177" s="42" t="s">
        <v>69</v>
      </c>
      <c r="D177" s="37"/>
      <c r="E177" s="37" t="s">
        <v>22</v>
      </c>
      <c r="F177" s="37">
        <v>4</v>
      </c>
      <c r="G177" s="37"/>
      <c r="H177" s="143" t="s">
        <v>329</v>
      </c>
      <c r="I177" s="37" t="s">
        <v>145</v>
      </c>
      <c r="J177" s="37">
        <v>4</v>
      </c>
      <c r="K177" t="s">
        <v>220</v>
      </c>
      <c r="L17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77" s="21" t="e">
        <f>IF(AND(L177&lt;&gt;"",#REF!=""),"Tipologia","")</f>
        <v>#REF!</v>
      </c>
      <c r="N177" s="21" t="e">
        <f>IF(AND(L177&lt;&gt;"",#REF!=""),"Data","")</f>
        <v>#REF!</v>
      </c>
      <c r="O177" s="21" t="e">
        <f>IF(AND(L177&lt;&gt;"",#REF!=""),"Zona","")</f>
        <v>#REF!</v>
      </c>
      <c r="P177" s="21" t="e">
        <f>IF(AND(L177&lt;&gt;"",#REF!=""),"Circolo","")</f>
        <v>#REF!</v>
      </c>
      <c r="Q177" s="10" t="str">
        <f t="shared" si="14"/>
        <v/>
      </c>
      <c r="R177" s="10"/>
      <c r="S177" s="10"/>
      <c r="T177" s="10"/>
      <c r="U177" s="10"/>
      <c r="V177" s="2"/>
      <c r="W177" s="3"/>
      <c r="X177" s="3"/>
      <c r="Y177" s="3"/>
      <c r="Z177" s="3"/>
      <c r="AA177" s="3"/>
      <c r="AC177" s="26"/>
      <c r="AD177" s="26"/>
      <c r="AE177" s="26"/>
      <c r="AF177" s="113"/>
      <c r="AG177" s="113"/>
      <c r="AH177" s="113"/>
      <c r="AI177" s="3"/>
      <c r="AJ177" s="3"/>
    </row>
    <row r="178" spans="1:36" ht="21" x14ac:dyDescent="0.25">
      <c r="A178" s="9"/>
      <c r="B178" s="166" t="s">
        <v>311</v>
      </c>
      <c r="C178" s="42" t="s">
        <v>69</v>
      </c>
      <c r="D178" s="37"/>
      <c r="E178" s="37" t="s">
        <v>21</v>
      </c>
      <c r="F178" s="37">
        <v>4</v>
      </c>
      <c r="G178" s="37">
        <v>5</v>
      </c>
      <c r="H178" s="143" t="s">
        <v>297</v>
      </c>
      <c r="I178" s="37" t="s">
        <v>83</v>
      </c>
      <c r="J178" s="37">
        <v>6</v>
      </c>
      <c r="K178" t="s">
        <v>276</v>
      </c>
      <c r="L17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78" s="21" t="e">
        <f>IF(AND(L178&lt;&gt;"",#REF!=""),"Tipologia","")</f>
        <v>#REF!</v>
      </c>
      <c r="N178" s="21" t="e">
        <f>IF(AND(L178&lt;&gt;"",#REF!=""),"Data","")</f>
        <v>#REF!</v>
      </c>
      <c r="O178" s="21" t="e">
        <f>IF(AND(L178&lt;&gt;"",#REF!=""),"Zona","")</f>
        <v>#REF!</v>
      </c>
      <c r="P178" s="21" t="e">
        <f>IF(AND(L178&lt;&gt;"",#REF!=""),"Circolo","")</f>
        <v>#REF!</v>
      </c>
      <c r="Q178" s="10" t="str">
        <f t="shared" si="14"/>
        <v/>
      </c>
      <c r="R178" s="10"/>
      <c r="S178" s="10"/>
      <c r="T178" s="10"/>
      <c r="U178" s="10"/>
      <c r="V178" s="2"/>
      <c r="W178" s="3"/>
      <c r="X178" s="3"/>
      <c r="Y178" s="3"/>
      <c r="Z178" s="3"/>
      <c r="AA178" s="3"/>
      <c r="AC178" s="26"/>
      <c r="AD178" s="26"/>
      <c r="AE178" s="26"/>
      <c r="AF178" s="113"/>
      <c r="AG178" s="113"/>
      <c r="AH178" s="113"/>
      <c r="AI178" s="3"/>
      <c r="AJ178" s="3"/>
    </row>
    <row r="179" spans="1:36" ht="21" x14ac:dyDescent="0.25">
      <c r="A179" s="9"/>
      <c r="B179" s="166" t="s">
        <v>340</v>
      </c>
      <c r="C179" s="42" t="s">
        <v>69</v>
      </c>
      <c r="D179" s="37" t="s">
        <v>580</v>
      </c>
      <c r="E179" s="37" t="s">
        <v>22</v>
      </c>
      <c r="F179" s="37">
        <v>4</v>
      </c>
      <c r="G179" s="37"/>
      <c r="H179" s="143" t="s">
        <v>519</v>
      </c>
      <c r="I179" s="37" t="s">
        <v>137</v>
      </c>
      <c r="J179" s="37">
        <v>6</v>
      </c>
      <c r="K179" t="s">
        <v>220</v>
      </c>
      <c r="L17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79" s="21" t="e">
        <f>IF(AND(L179&lt;&gt;"",#REF!=""),"Tipologia","")</f>
        <v>#REF!</v>
      </c>
      <c r="N179" s="21" t="e">
        <f>IF(AND(L179&lt;&gt;"",#REF!=""),"Data","")</f>
        <v>#REF!</v>
      </c>
      <c r="O179" s="21" t="e">
        <f>IF(AND(L179&lt;&gt;"",#REF!=""),"Zona","")</f>
        <v>#REF!</v>
      </c>
      <c r="P179" s="21" t="e">
        <f>IF(AND(L179&lt;&gt;"",#REF!=""),"Circolo","")</f>
        <v>#REF!</v>
      </c>
      <c r="Q179" s="10" t="str">
        <f t="shared" si="14"/>
        <v/>
      </c>
      <c r="R179" s="10"/>
      <c r="S179" s="10"/>
      <c r="T179" s="10"/>
      <c r="U179" s="10"/>
      <c r="V179" s="2"/>
      <c r="W179" s="3"/>
      <c r="X179" s="3"/>
      <c r="Y179" s="3"/>
      <c r="Z179" s="3"/>
      <c r="AA179" s="3"/>
      <c r="AC179" s="26"/>
      <c r="AD179" s="26"/>
      <c r="AE179" s="26"/>
      <c r="AF179" s="113"/>
      <c r="AG179" s="113"/>
      <c r="AH179" s="113"/>
      <c r="AI179" s="3"/>
      <c r="AJ179" s="3"/>
    </row>
    <row r="180" spans="1:36" ht="21" x14ac:dyDescent="0.25">
      <c r="A180" s="9"/>
      <c r="B180" s="166" t="s">
        <v>340</v>
      </c>
      <c r="C180" s="42" t="s">
        <v>69</v>
      </c>
      <c r="D180" s="37"/>
      <c r="E180" s="37" t="s">
        <v>23</v>
      </c>
      <c r="F180" s="37">
        <v>4</v>
      </c>
      <c r="G180" s="37"/>
      <c r="H180" s="143" t="s">
        <v>438</v>
      </c>
      <c r="I180" s="37" t="s">
        <v>445</v>
      </c>
      <c r="J180" s="37">
        <v>7</v>
      </c>
      <c r="K180" t="s">
        <v>220</v>
      </c>
      <c r="L18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80" s="21" t="e">
        <f>IF(AND(L180&lt;&gt;"",#REF!=""),"Tipologia","")</f>
        <v>#REF!</v>
      </c>
      <c r="N180" s="21" t="e">
        <f>IF(AND(L180&lt;&gt;"",#REF!=""),"Data","")</f>
        <v>#REF!</v>
      </c>
      <c r="O180" s="21" t="e">
        <f>IF(AND(L180&lt;&gt;"",#REF!=""),"Zona","")</f>
        <v>#REF!</v>
      </c>
      <c r="P180" s="21" t="e">
        <f>IF(AND(L180&lt;&gt;"",#REF!=""),"Circolo","")</f>
        <v>#REF!</v>
      </c>
      <c r="Q180" s="10" t="str">
        <f t="shared" si="14"/>
        <v/>
      </c>
      <c r="R180" s="10"/>
      <c r="S180" s="10"/>
      <c r="T180" s="10"/>
      <c r="U180" s="10"/>
      <c r="V180" s="2"/>
      <c r="W180" s="3"/>
      <c r="X180" s="3"/>
      <c r="Y180" s="3"/>
      <c r="Z180" s="3"/>
      <c r="AA180" s="3"/>
      <c r="AC180" s="26"/>
      <c r="AD180" s="26"/>
      <c r="AE180" s="26"/>
      <c r="AF180" s="113"/>
      <c r="AG180" s="113"/>
      <c r="AH180" s="113"/>
      <c r="AI180" s="3"/>
      <c r="AJ180" s="3"/>
    </row>
    <row r="181" spans="1:36" ht="21" x14ac:dyDescent="0.25">
      <c r="A181" s="9"/>
      <c r="B181" s="166" t="s">
        <v>361</v>
      </c>
      <c r="C181" s="42" t="s">
        <v>69</v>
      </c>
      <c r="D181" s="37"/>
      <c r="E181" s="37" t="s">
        <v>23</v>
      </c>
      <c r="F181" s="37">
        <v>7</v>
      </c>
      <c r="G181" s="37"/>
      <c r="H181" s="143" t="s">
        <v>327</v>
      </c>
      <c r="I181" s="37" t="s">
        <v>147</v>
      </c>
      <c r="J181" s="37">
        <v>4</v>
      </c>
      <c r="K181" t="s">
        <v>215</v>
      </c>
      <c r="L18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81" s="21" t="e">
        <f>IF(AND(L181&lt;&gt;"",#REF!=""),"Tipologia","")</f>
        <v>#REF!</v>
      </c>
      <c r="N181" s="21" t="e">
        <f>IF(AND(L181&lt;&gt;"",#REF!=""),"Data","")</f>
        <v>#REF!</v>
      </c>
      <c r="O181" s="21" t="e">
        <f>IF(AND(L181&lt;&gt;"",#REF!=""),"Zona","")</f>
        <v>#REF!</v>
      </c>
      <c r="P181" s="21" t="e">
        <f>IF(AND(L181&lt;&gt;"",#REF!=""),"Circolo","")</f>
        <v>#REF!</v>
      </c>
      <c r="Q181" s="10" t="str">
        <f t="shared" si="14"/>
        <v/>
      </c>
      <c r="R181" s="10"/>
      <c r="S181" s="10"/>
      <c r="T181" s="10"/>
      <c r="U181" s="10"/>
      <c r="V181" s="2"/>
      <c r="W181" s="3"/>
      <c r="X181" s="3"/>
      <c r="Y181" s="3"/>
      <c r="Z181" s="3"/>
      <c r="AA181" s="3"/>
      <c r="AC181" s="26"/>
      <c r="AD181" s="26"/>
      <c r="AE181" s="26"/>
      <c r="AF181" s="113"/>
      <c r="AG181" s="113"/>
      <c r="AH181" s="113"/>
      <c r="AI181" s="3"/>
      <c r="AJ181" s="3"/>
    </row>
    <row r="182" spans="1:36" ht="21" x14ac:dyDescent="0.25">
      <c r="A182" s="9"/>
      <c r="B182" s="166" t="s">
        <v>247</v>
      </c>
      <c r="C182" s="42" t="s">
        <v>69</v>
      </c>
      <c r="D182" s="37"/>
      <c r="E182" s="37" t="s">
        <v>20</v>
      </c>
      <c r="F182" s="37">
        <v>7</v>
      </c>
      <c r="G182" s="37">
        <v>10</v>
      </c>
      <c r="H182" s="143" t="s">
        <v>244</v>
      </c>
      <c r="I182" s="37" t="s">
        <v>86</v>
      </c>
      <c r="J182" s="37">
        <v>6</v>
      </c>
      <c r="K182" t="s">
        <v>217</v>
      </c>
      <c r="L18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82" s="21" t="e">
        <f>IF(AND(L182&lt;&gt;"",#REF!=""),"Tipologia","")</f>
        <v>#REF!</v>
      </c>
      <c r="N182" s="21" t="e">
        <f>IF(AND(L182&lt;&gt;"",#REF!=""),"Data","")</f>
        <v>#REF!</v>
      </c>
      <c r="O182" s="21" t="e">
        <f>IF(AND(L182&lt;&gt;"",#REF!=""),"Zona","")</f>
        <v>#REF!</v>
      </c>
      <c r="P182" s="21" t="e">
        <f>IF(AND(L182&lt;&gt;"",#REF!=""),"Circolo","")</f>
        <v>#REF!</v>
      </c>
      <c r="Q182" s="10" t="str">
        <f t="shared" si="14"/>
        <v/>
      </c>
      <c r="R182" s="10"/>
      <c r="S182" s="10"/>
      <c r="T182" s="10"/>
      <c r="U182" s="10"/>
      <c r="V182" s="2"/>
      <c r="W182" s="3"/>
      <c r="X182" s="3"/>
      <c r="Y182" s="3"/>
      <c r="Z182" s="3"/>
      <c r="AA182" s="3"/>
      <c r="AC182" s="26"/>
      <c r="AD182" s="26"/>
      <c r="AE182" s="26"/>
      <c r="AF182" s="113"/>
      <c r="AG182" s="113"/>
      <c r="AH182" s="113"/>
      <c r="AI182" s="3"/>
      <c r="AJ182" s="3"/>
    </row>
    <row r="183" spans="1:36" ht="21" x14ac:dyDescent="0.25">
      <c r="A183" s="9"/>
      <c r="B183" s="166" t="s">
        <v>432</v>
      </c>
      <c r="C183" s="42" t="s">
        <v>69</v>
      </c>
      <c r="D183" s="37"/>
      <c r="E183" s="37" t="s">
        <v>23</v>
      </c>
      <c r="F183" s="37">
        <v>8</v>
      </c>
      <c r="G183" s="37"/>
      <c r="H183" s="143" t="s">
        <v>327</v>
      </c>
      <c r="I183" s="37" t="s">
        <v>144</v>
      </c>
      <c r="J183" s="37">
        <v>4</v>
      </c>
      <c r="K183" t="s">
        <v>219</v>
      </c>
      <c r="L18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83" s="21" t="e">
        <f>IF(AND(L183&lt;&gt;"",#REF!=""),"Tipologia","")</f>
        <v>#REF!</v>
      </c>
      <c r="N183" s="21" t="e">
        <f>IF(AND(L183&lt;&gt;"",#REF!=""),"Data","")</f>
        <v>#REF!</v>
      </c>
      <c r="O183" s="21" t="e">
        <f>IF(AND(L183&lt;&gt;"",#REF!=""),"Zona","")</f>
        <v>#REF!</v>
      </c>
      <c r="P183" s="21" t="e">
        <f>IF(AND(L183&lt;&gt;"",#REF!=""),"Circolo","")</f>
        <v>#REF!</v>
      </c>
      <c r="Q183" s="10" t="str">
        <f t="shared" si="14"/>
        <v/>
      </c>
      <c r="R183" s="10"/>
      <c r="S183" s="10"/>
      <c r="T183" s="10"/>
      <c r="U183" s="10"/>
      <c r="V183" s="2"/>
      <c r="W183" s="3"/>
      <c r="X183" s="3"/>
      <c r="Y183" s="3"/>
      <c r="Z183" s="3"/>
      <c r="AA183" s="3"/>
      <c r="AC183" s="26"/>
      <c r="AD183" s="26"/>
      <c r="AE183" s="26"/>
      <c r="AF183" s="113"/>
      <c r="AG183" s="113"/>
      <c r="AH183" s="113"/>
      <c r="AI183" s="3"/>
      <c r="AJ183" s="3"/>
    </row>
    <row r="184" spans="1:36" ht="21" x14ac:dyDescent="0.25">
      <c r="A184" s="9"/>
      <c r="B184" s="166" t="s">
        <v>356</v>
      </c>
      <c r="C184" s="42" t="s">
        <v>69</v>
      </c>
      <c r="D184" s="37"/>
      <c r="E184" s="37" t="s">
        <v>18</v>
      </c>
      <c r="F184" s="37">
        <v>10</v>
      </c>
      <c r="G184" s="37">
        <v>11</v>
      </c>
      <c r="H184" s="143" t="s">
        <v>324</v>
      </c>
      <c r="I184" s="37" t="s">
        <v>160</v>
      </c>
      <c r="J184" s="37">
        <v>1</v>
      </c>
      <c r="K184" t="s">
        <v>259</v>
      </c>
      <c r="L18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84" s="21" t="e">
        <f>IF(AND(L184&lt;&gt;"",#REF!=""),"Tipologia","")</f>
        <v>#REF!</v>
      </c>
      <c r="N184" s="21" t="e">
        <f>IF(AND(L184&lt;&gt;"",#REF!=""),"Data","")</f>
        <v>#REF!</v>
      </c>
      <c r="O184" s="21" t="e">
        <f>IF(AND(L184&lt;&gt;"",#REF!=""),"Zona","")</f>
        <v>#REF!</v>
      </c>
      <c r="P184" s="21" t="e">
        <f>IF(AND(L184&lt;&gt;"",#REF!=""),"Circolo","")</f>
        <v>#REF!</v>
      </c>
      <c r="Q184" s="10" t="str">
        <f t="shared" si="14"/>
        <v/>
      </c>
      <c r="R184" s="10"/>
      <c r="S184" s="10"/>
      <c r="T184" s="10"/>
      <c r="U184" s="10"/>
      <c r="V184" s="2"/>
      <c r="W184" s="3"/>
      <c r="X184" s="3"/>
      <c r="Y184" s="3"/>
      <c r="Z184" s="3"/>
      <c r="AA184" s="3"/>
      <c r="AC184" s="26"/>
      <c r="AD184" s="26"/>
      <c r="AE184" s="26"/>
      <c r="AF184" s="113"/>
      <c r="AG184" s="113"/>
      <c r="AH184" s="113"/>
      <c r="AI184" s="3"/>
      <c r="AJ184" s="3"/>
    </row>
    <row r="185" spans="1:36" ht="21" x14ac:dyDescent="0.25">
      <c r="A185" s="9"/>
      <c r="B185" s="166" t="s">
        <v>406</v>
      </c>
      <c r="C185" s="42" t="s">
        <v>69</v>
      </c>
      <c r="D185" s="37"/>
      <c r="E185" s="37" t="s">
        <v>24</v>
      </c>
      <c r="F185" s="37">
        <v>10</v>
      </c>
      <c r="G185" s="37"/>
      <c r="H185" s="143" t="s">
        <v>481</v>
      </c>
      <c r="I185" s="37" t="s">
        <v>492</v>
      </c>
      <c r="J185" s="37">
        <v>2</v>
      </c>
      <c r="K185" t="s">
        <v>216</v>
      </c>
      <c r="L18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85" s="21" t="e">
        <f>IF(AND(L185&lt;&gt;"",#REF!=""),"Tipologia","")</f>
        <v>#REF!</v>
      </c>
      <c r="N185" s="21" t="e">
        <f>IF(AND(L185&lt;&gt;"",#REF!=""),"Data","")</f>
        <v>#REF!</v>
      </c>
      <c r="O185" s="21" t="e">
        <f>IF(AND(L185&lt;&gt;"",#REF!=""),"Zona","")</f>
        <v>#REF!</v>
      </c>
      <c r="P185" s="21" t="e">
        <f>IF(AND(L185&lt;&gt;"",#REF!=""),"Circolo","")</f>
        <v>#REF!</v>
      </c>
      <c r="Q185" s="10" t="str">
        <f t="shared" si="14"/>
        <v/>
      </c>
      <c r="R185" s="10"/>
      <c r="S185" s="10"/>
      <c r="T185" s="10"/>
      <c r="U185" s="10"/>
      <c r="V185" s="2"/>
      <c r="W185" s="3"/>
      <c r="X185" s="3"/>
      <c r="Y185" s="3"/>
      <c r="Z185" s="3"/>
      <c r="AA185" s="3"/>
      <c r="AC185" s="26"/>
      <c r="AD185" s="26"/>
      <c r="AE185" s="26"/>
      <c r="AF185" s="113"/>
      <c r="AG185" s="113"/>
      <c r="AH185" s="113"/>
      <c r="AI185" s="3"/>
      <c r="AJ185" s="3"/>
    </row>
    <row r="186" spans="1:36" ht="21" x14ac:dyDescent="0.25">
      <c r="A186" s="9"/>
      <c r="B186" s="166" t="s">
        <v>406</v>
      </c>
      <c r="C186" s="42" t="s">
        <v>69</v>
      </c>
      <c r="D186" s="37"/>
      <c r="E186" s="37" t="s">
        <v>24</v>
      </c>
      <c r="F186" s="37">
        <v>10</v>
      </c>
      <c r="G186" s="37"/>
      <c r="H186" s="143" t="s">
        <v>328</v>
      </c>
      <c r="I186" s="37" t="s">
        <v>148</v>
      </c>
      <c r="J186" s="37">
        <v>4</v>
      </c>
      <c r="K186" t="s">
        <v>216</v>
      </c>
      <c r="L18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86" s="21" t="e">
        <f>IF(AND(L186&lt;&gt;"",#REF!=""),"Tipologia","")</f>
        <v>#REF!</v>
      </c>
      <c r="N186" s="21" t="e">
        <f>IF(AND(L186&lt;&gt;"",#REF!=""),"Data","")</f>
        <v>#REF!</v>
      </c>
      <c r="O186" s="21" t="e">
        <f>IF(AND(L186&lt;&gt;"",#REF!=""),"Zona","")</f>
        <v>#REF!</v>
      </c>
      <c r="P186" s="21" t="e">
        <f>IF(AND(L186&lt;&gt;"",#REF!=""),"Circolo","")</f>
        <v>#REF!</v>
      </c>
      <c r="Q186" s="10" t="str">
        <f t="shared" si="14"/>
        <v/>
      </c>
      <c r="R186" s="10"/>
      <c r="S186" s="10"/>
      <c r="T186" s="10"/>
      <c r="U186" s="10"/>
      <c r="V186" s="2"/>
      <c r="W186" s="3"/>
      <c r="X186" s="3"/>
      <c r="Y186" s="3"/>
      <c r="Z186" s="3"/>
      <c r="AA186" s="3"/>
      <c r="AC186" s="26"/>
      <c r="AD186" s="26"/>
      <c r="AE186" s="26"/>
      <c r="AF186" s="113"/>
      <c r="AG186" s="113"/>
      <c r="AH186" s="113"/>
      <c r="AI186" s="3"/>
      <c r="AJ186" s="3"/>
    </row>
    <row r="187" spans="1:36" ht="21" x14ac:dyDescent="0.25">
      <c r="A187" s="9"/>
      <c r="B187" s="166" t="s">
        <v>248</v>
      </c>
      <c r="C187" s="42" t="s">
        <v>69</v>
      </c>
      <c r="D187" s="37"/>
      <c r="E187" s="37" t="s">
        <v>20</v>
      </c>
      <c r="F187" s="37">
        <v>10</v>
      </c>
      <c r="G187" s="37">
        <v>12</v>
      </c>
      <c r="H187" s="143" t="s">
        <v>245</v>
      </c>
      <c r="I187" s="37" t="s">
        <v>175</v>
      </c>
      <c r="J187" s="37">
        <v>6</v>
      </c>
      <c r="K187" t="s">
        <v>241</v>
      </c>
      <c r="L18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87" s="21" t="e">
        <f>IF(AND(L187&lt;&gt;"",#REF!=""),"Tipologia","")</f>
        <v>#REF!</v>
      </c>
      <c r="N187" s="21" t="e">
        <f>IF(AND(L187&lt;&gt;"",#REF!=""),"Data","")</f>
        <v>#REF!</v>
      </c>
      <c r="O187" s="21" t="e">
        <f>IF(AND(L187&lt;&gt;"",#REF!=""),"Zona","")</f>
        <v>#REF!</v>
      </c>
      <c r="P187" s="21" t="e">
        <f>IF(AND(L187&lt;&gt;"",#REF!=""),"Circolo","")</f>
        <v>#REF!</v>
      </c>
      <c r="Q187" s="10" t="str">
        <f t="shared" si="14"/>
        <v/>
      </c>
      <c r="R187" s="10"/>
      <c r="S187" s="10"/>
      <c r="T187" s="10"/>
      <c r="U187" s="10"/>
      <c r="V187" s="2"/>
      <c r="W187" s="3"/>
      <c r="X187" s="3"/>
      <c r="Y187" s="3"/>
      <c r="Z187" s="3"/>
      <c r="AA187" s="3"/>
      <c r="AC187" s="26"/>
      <c r="AD187" s="26"/>
      <c r="AE187" s="26"/>
      <c r="AF187" s="113"/>
      <c r="AG187" s="113"/>
      <c r="AH187" s="113"/>
      <c r="AI187" s="3"/>
      <c r="AJ187" s="3"/>
    </row>
    <row r="188" spans="1:36" ht="21" x14ac:dyDescent="0.25">
      <c r="A188" s="9"/>
      <c r="B188" s="166" t="s">
        <v>406</v>
      </c>
      <c r="C188" s="42" t="s">
        <v>69</v>
      </c>
      <c r="D188" s="37"/>
      <c r="E188" s="37" t="s">
        <v>24</v>
      </c>
      <c r="F188" s="37">
        <v>10</v>
      </c>
      <c r="G188" s="37"/>
      <c r="H188" s="143" t="s">
        <v>437</v>
      </c>
      <c r="I188" s="37" t="s">
        <v>174</v>
      </c>
      <c r="J188" s="37">
        <v>7</v>
      </c>
      <c r="K188" t="s">
        <v>216</v>
      </c>
      <c r="L18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88" s="21" t="e">
        <f>IF(AND(L188&lt;&gt;"",#REF!=""),"Tipologia","")</f>
        <v>#REF!</v>
      </c>
      <c r="N188" s="21" t="e">
        <f>IF(AND(L188&lt;&gt;"",#REF!=""),"Data","")</f>
        <v>#REF!</v>
      </c>
      <c r="O188" s="21" t="e">
        <f>IF(AND(L188&lt;&gt;"",#REF!=""),"Zona","")</f>
        <v>#REF!</v>
      </c>
      <c r="P188" s="21" t="e">
        <f>IF(AND(L188&lt;&gt;"",#REF!=""),"Circolo","")</f>
        <v>#REF!</v>
      </c>
      <c r="Q188" s="10" t="str">
        <f t="shared" si="14"/>
        <v/>
      </c>
      <c r="R188" s="10"/>
      <c r="S188" s="10"/>
      <c r="T188" s="10"/>
      <c r="U188" s="10"/>
      <c r="V188" s="2"/>
      <c r="W188" s="3"/>
      <c r="X188" s="3"/>
      <c r="Y188" s="3"/>
      <c r="Z188" s="3"/>
      <c r="AA188" s="3"/>
      <c r="AC188" s="26"/>
      <c r="AD188" s="26"/>
      <c r="AE188" s="26"/>
      <c r="AF188" s="113"/>
      <c r="AG188" s="113"/>
      <c r="AH188" s="113"/>
      <c r="AI188" s="3"/>
      <c r="AJ188" s="3"/>
    </row>
    <row r="189" spans="1:36" ht="21" x14ac:dyDescent="0.25">
      <c r="A189" s="9"/>
      <c r="B189" s="166" t="s">
        <v>341</v>
      </c>
      <c r="C189" s="42" t="s">
        <v>69</v>
      </c>
      <c r="D189" s="37"/>
      <c r="E189" s="37" t="s">
        <v>22</v>
      </c>
      <c r="F189" s="37">
        <v>11</v>
      </c>
      <c r="G189" s="37"/>
      <c r="H189" s="143" t="s">
        <v>550</v>
      </c>
      <c r="I189" s="37" t="s">
        <v>194</v>
      </c>
      <c r="J189" s="37">
        <v>3</v>
      </c>
      <c r="K189" t="s">
        <v>220</v>
      </c>
      <c r="L18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89" s="21" t="e">
        <f>IF(AND(L189&lt;&gt;"",#REF!=""),"Tipologia","")</f>
        <v>#REF!</v>
      </c>
      <c r="N189" s="21" t="e">
        <f>IF(AND(L189&lt;&gt;"",#REF!=""),"Data","")</f>
        <v>#REF!</v>
      </c>
      <c r="O189" s="21" t="e">
        <f>IF(AND(L189&lt;&gt;"",#REF!=""),"Zona","")</f>
        <v>#REF!</v>
      </c>
      <c r="P189" s="21" t="e">
        <f>IF(AND(L189&lt;&gt;"",#REF!=""),"Circolo","")</f>
        <v>#REF!</v>
      </c>
      <c r="Q189" s="10" t="str">
        <f t="shared" si="14"/>
        <v/>
      </c>
      <c r="R189" s="10"/>
      <c r="S189" s="10"/>
      <c r="T189" s="10"/>
      <c r="U189" s="10"/>
      <c r="V189" s="2"/>
      <c r="W189" s="3"/>
      <c r="X189" s="3"/>
      <c r="Y189" s="3"/>
      <c r="Z189" s="3"/>
      <c r="AA189" s="3"/>
      <c r="AC189" s="26"/>
      <c r="AD189" s="26"/>
      <c r="AE189" s="26"/>
      <c r="AF189" s="113"/>
      <c r="AG189" s="113"/>
      <c r="AH189" s="113"/>
      <c r="AI189" s="3"/>
      <c r="AJ189" s="3"/>
    </row>
    <row r="190" spans="1:36" ht="21" x14ac:dyDescent="0.25">
      <c r="A190" s="9"/>
      <c r="B190" s="166" t="s">
        <v>341</v>
      </c>
      <c r="C190" s="42" t="s">
        <v>69</v>
      </c>
      <c r="D190" s="37"/>
      <c r="E190" s="37" t="s">
        <v>23</v>
      </c>
      <c r="F190" s="37">
        <v>11</v>
      </c>
      <c r="G190" s="37"/>
      <c r="H190" s="143" t="s">
        <v>436</v>
      </c>
      <c r="I190" s="37" t="s">
        <v>174</v>
      </c>
      <c r="J190" s="37">
        <v>7</v>
      </c>
      <c r="K190" t="s">
        <v>220</v>
      </c>
      <c r="L19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90" s="21" t="e">
        <f>IF(AND(L190&lt;&gt;"",#REF!=""),"Tipologia","")</f>
        <v>#REF!</v>
      </c>
      <c r="N190" s="21" t="e">
        <f>IF(AND(L190&lt;&gt;"",#REF!=""),"Data","")</f>
        <v>#REF!</v>
      </c>
      <c r="O190" s="21" t="e">
        <f>IF(AND(L190&lt;&gt;"",#REF!=""),"Zona","")</f>
        <v>#REF!</v>
      </c>
      <c r="P190" s="21" t="e">
        <f>IF(AND(L190&lt;&gt;"",#REF!=""),"Circolo","")</f>
        <v>#REF!</v>
      </c>
      <c r="Q190" s="10" t="str">
        <f t="shared" si="14"/>
        <v/>
      </c>
      <c r="R190" s="10"/>
      <c r="S190" s="10"/>
      <c r="T190" s="10"/>
      <c r="U190" s="10"/>
      <c r="V190" s="2"/>
      <c r="W190" s="3"/>
      <c r="X190" s="3"/>
      <c r="Y190" s="3"/>
      <c r="Z190" s="3"/>
      <c r="AA190" s="3"/>
      <c r="AC190" s="26"/>
      <c r="AD190" s="26"/>
      <c r="AE190" s="26"/>
      <c r="AF190" s="113"/>
      <c r="AG190" s="113"/>
      <c r="AH190" s="113"/>
      <c r="AI190" s="3"/>
      <c r="AJ190" s="3"/>
    </row>
    <row r="191" spans="1:36" ht="21" x14ac:dyDescent="0.25">
      <c r="A191" s="9"/>
      <c r="B191" s="166" t="s">
        <v>78</v>
      </c>
      <c r="C191" s="42" t="s">
        <v>69</v>
      </c>
      <c r="D191" s="37"/>
      <c r="E191" s="37" t="s">
        <v>21</v>
      </c>
      <c r="F191" s="37">
        <v>13</v>
      </c>
      <c r="G191" s="37">
        <v>14</v>
      </c>
      <c r="H191" s="143" t="s">
        <v>493</v>
      </c>
      <c r="I191" s="37" t="s">
        <v>98</v>
      </c>
      <c r="J191" s="37">
        <v>2</v>
      </c>
      <c r="K191" t="s">
        <v>312</v>
      </c>
      <c r="L19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91" s="21" t="e">
        <f>IF(AND(L191&lt;&gt;"",#REF!=""),"Tipologia","")</f>
        <v>#REF!</v>
      </c>
      <c r="N191" s="21" t="e">
        <f>IF(AND(L191&lt;&gt;"",#REF!=""),"Data","")</f>
        <v>#REF!</v>
      </c>
      <c r="O191" s="21" t="e">
        <f>IF(AND(L191&lt;&gt;"",#REF!=""),"Zona","")</f>
        <v>#REF!</v>
      </c>
      <c r="P191" s="21" t="e">
        <f>IF(AND(L191&lt;&gt;"",#REF!=""),"Circolo","")</f>
        <v>#REF!</v>
      </c>
      <c r="Q191" s="10" t="str">
        <f t="shared" si="14"/>
        <v/>
      </c>
      <c r="R191" s="10"/>
      <c r="S191" s="10"/>
      <c r="T191" s="10"/>
      <c r="U191" s="10"/>
      <c r="V191" s="2"/>
      <c r="W191" s="3"/>
      <c r="X191" s="3"/>
      <c r="Y191" s="3"/>
      <c r="Z191" s="3"/>
      <c r="AA191" s="3"/>
      <c r="AC191" s="26"/>
      <c r="AD191" s="26"/>
      <c r="AE191" s="26"/>
      <c r="AF191" s="113"/>
      <c r="AG191" s="113"/>
      <c r="AH191" s="113"/>
      <c r="AI191" s="3"/>
      <c r="AJ191" s="3"/>
    </row>
    <row r="192" spans="1:36" ht="21" x14ac:dyDescent="0.25">
      <c r="A192" s="9"/>
      <c r="B192" s="166" t="s">
        <v>386</v>
      </c>
      <c r="C192" s="42" t="s">
        <v>69</v>
      </c>
      <c r="D192" s="37"/>
      <c r="E192" s="37" t="s">
        <v>23</v>
      </c>
      <c r="F192" s="37">
        <v>13</v>
      </c>
      <c r="G192" s="37"/>
      <c r="H192" s="143" t="s">
        <v>327</v>
      </c>
      <c r="I192" s="37" t="s">
        <v>131</v>
      </c>
      <c r="J192" s="37">
        <v>5</v>
      </c>
      <c r="K192" t="s">
        <v>223</v>
      </c>
      <c r="L19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92" s="21" t="e">
        <f>IF(AND(L192&lt;&gt;"",#REF!=""),"Tipologia","")</f>
        <v>#REF!</v>
      </c>
      <c r="N192" s="21" t="e">
        <f>IF(AND(L192&lt;&gt;"",#REF!=""),"Data","")</f>
        <v>#REF!</v>
      </c>
      <c r="O192" s="21" t="e">
        <f>IF(AND(L192&lt;&gt;"",#REF!=""),"Zona","")</f>
        <v>#REF!</v>
      </c>
      <c r="P192" s="21" t="e">
        <f>IF(AND(L192&lt;&gt;"",#REF!=""),"Circolo","")</f>
        <v>#REF!</v>
      </c>
      <c r="Q192" s="10" t="str">
        <f t="shared" si="14"/>
        <v/>
      </c>
      <c r="R192" s="10"/>
      <c r="S192" s="10"/>
      <c r="T192" s="10"/>
      <c r="U192" s="10"/>
      <c r="V192" s="2"/>
      <c r="W192" s="3"/>
      <c r="X192" s="3"/>
      <c r="Y192" s="3"/>
      <c r="Z192" s="3"/>
      <c r="AA192" s="3"/>
      <c r="AC192" s="26"/>
      <c r="AD192" s="26"/>
      <c r="AE192" s="26"/>
      <c r="AF192" s="113"/>
      <c r="AG192" s="113"/>
      <c r="AH192" s="113"/>
      <c r="AI192" s="3"/>
      <c r="AJ192" s="3"/>
    </row>
    <row r="193" spans="1:36" ht="21" x14ac:dyDescent="0.25">
      <c r="A193" s="9"/>
      <c r="B193" s="166" t="s">
        <v>385</v>
      </c>
      <c r="C193" s="42" t="s">
        <v>69</v>
      </c>
      <c r="D193" s="37"/>
      <c r="E193" s="37" t="s">
        <v>23</v>
      </c>
      <c r="F193" s="37">
        <v>14</v>
      </c>
      <c r="G193" s="37"/>
      <c r="H193" s="143" t="s">
        <v>467</v>
      </c>
      <c r="I193" s="37" t="s">
        <v>464</v>
      </c>
      <c r="J193" s="37">
        <v>4</v>
      </c>
      <c r="K193" t="s">
        <v>215</v>
      </c>
      <c r="L19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93" s="21" t="e">
        <f>IF(AND(L193&lt;&gt;"",#REF!=""),"Tipologia","")</f>
        <v>#REF!</v>
      </c>
      <c r="N193" s="21" t="e">
        <f>IF(AND(L193&lt;&gt;"",#REF!=""),"Data","")</f>
        <v>#REF!</v>
      </c>
      <c r="O193" s="21" t="e">
        <f>IF(AND(L193&lt;&gt;"",#REF!=""),"Zona","")</f>
        <v>#REF!</v>
      </c>
      <c r="P193" s="21" t="e">
        <f>IF(AND(L193&lt;&gt;"",#REF!=""),"Circolo","")</f>
        <v>#REF!</v>
      </c>
      <c r="Q193" s="10" t="str">
        <f t="shared" si="14"/>
        <v/>
      </c>
      <c r="R193" s="10"/>
      <c r="S193" s="10"/>
      <c r="T193" s="10"/>
      <c r="U193" s="10"/>
      <c r="V193" s="2"/>
      <c r="W193" s="3"/>
      <c r="X193" s="3"/>
      <c r="Y193" s="3"/>
      <c r="Z193" s="3"/>
      <c r="AA193" s="3"/>
      <c r="AC193" s="26"/>
      <c r="AD193" s="26"/>
      <c r="AE193" s="26"/>
      <c r="AF193" s="113"/>
      <c r="AG193" s="113"/>
      <c r="AH193" s="113"/>
      <c r="AI193" s="3"/>
      <c r="AJ193" s="3"/>
    </row>
    <row r="194" spans="1:36" ht="21" x14ac:dyDescent="0.25">
      <c r="A194" s="9"/>
      <c r="B194" s="166" t="s">
        <v>292</v>
      </c>
      <c r="C194" s="42" t="s">
        <v>69</v>
      </c>
      <c r="D194" s="37"/>
      <c r="E194" s="37" t="s">
        <v>59</v>
      </c>
      <c r="F194" s="37">
        <v>15</v>
      </c>
      <c r="G194" s="37">
        <v>17</v>
      </c>
      <c r="H194" s="143" t="s">
        <v>281</v>
      </c>
      <c r="I194" s="37" t="s">
        <v>87</v>
      </c>
      <c r="J194" s="37">
        <v>1</v>
      </c>
      <c r="K194" t="s">
        <v>242</v>
      </c>
      <c r="L19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94" s="21" t="e">
        <f>IF(AND(L194&lt;&gt;"",#REF!=""),"Tipologia","")</f>
        <v>#REF!</v>
      </c>
      <c r="N194" s="21" t="e">
        <f>IF(AND(L194&lt;&gt;"",#REF!=""),"Data","")</f>
        <v>#REF!</v>
      </c>
      <c r="O194" s="21" t="e">
        <f>IF(AND(L194&lt;&gt;"",#REF!=""),"Zona","")</f>
        <v>#REF!</v>
      </c>
      <c r="P194" s="21" t="e">
        <f>IF(AND(L194&lt;&gt;"",#REF!=""),"Circolo","")</f>
        <v>#REF!</v>
      </c>
      <c r="Q194" s="10" t="str">
        <f t="shared" si="14"/>
        <v/>
      </c>
      <c r="R194" s="10"/>
      <c r="S194" s="10"/>
      <c r="T194" s="10"/>
      <c r="U194" s="10"/>
      <c r="V194" s="2"/>
      <c r="W194" s="3"/>
      <c r="X194" s="3"/>
      <c r="Y194" s="3"/>
      <c r="Z194" s="3"/>
      <c r="AA194" s="3"/>
      <c r="AC194" s="26"/>
      <c r="AD194" s="26"/>
      <c r="AE194" s="26"/>
      <c r="AF194" s="113"/>
      <c r="AG194" s="113"/>
      <c r="AH194" s="113"/>
      <c r="AI194" s="3"/>
      <c r="AJ194" s="3"/>
    </row>
    <row r="195" spans="1:36" ht="21" x14ac:dyDescent="0.25">
      <c r="A195" s="9"/>
      <c r="B195" s="166" t="s">
        <v>292</v>
      </c>
      <c r="C195" s="42" t="s">
        <v>69</v>
      </c>
      <c r="D195" s="37"/>
      <c r="E195" s="37" t="s">
        <v>51</v>
      </c>
      <c r="F195" s="37">
        <v>15</v>
      </c>
      <c r="G195" s="37">
        <v>17</v>
      </c>
      <c r="H195" s="143" t="s">
        <v>399</v>
      </c>
      <c r="I195" s="37" t="s">
        <v>52</v>
      </c>
      <c r="J195" s="37">
        <v>3</v>
      </c>
      <c r="K195" t="s">
        <v>242</v>
      </c>
      <c r="L19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95" s="21" t="e">
        <f>IF(AND(L195&lt;&gt;"",#REF!=""),"Tipologia","")</f>
        <v>#REF!</v>
      </c>
      <c r="N195" s="21" t="e">
        <f>IF(AND(L195&lt;&gt;"",#REF!=""),"Data","")</f>
        <v>#REF!</v>
      </c>
      <c r="O195" s="21" t="e">
        <f>IF(AND(L195&lt;&gt;"",#REF!=""),"Zona","")</f>
        <v>#REF!</v>
      </c>
      <c r="P195" s="21" t="e">
        <f>IF(AND(L195&lt;&gt;"",#REF!=""),"Circolo","")</f>
        <v>#REF!</v>
      </c>
      <c r="Q195" s="10" t="str">
        <f t="shared" si="14"/>
        <v/>
      </c>
      <c r="R195" s="10"/>
      <c r="S195" s="10"/>
      <c r="T195" s="10"/>
      <c r="U195" s="10"/>
      <c r="V195" s="2"/>
      <c r="W195" s="3"/>
      <c r="X195" s="3"/>
      <c r="Y195" s="3"/>
      <c r="Z195" s="3"/>
      <c r="AA195" s="3"/>
      <c r="AC195" s="26"/>
      <c r="AD195" s="26"/>
      <c r="AE195" s="26"/>
      <c r="AF195" s="113"/>
      <c r="AG195" s="113"/>
      <c r="AH195" s="113"/>
      <c r="AI195" s="3"/>
      <c r="AJ195" s="3"/>
    </row>
    <row r="196" spans="1:36" ht="21" x14ac:dyDescent="0.25">
      <c r="A196" s="9"/>
      <c r="B196" s="166" t="s">
        <v>428</v>
      </c>
      <c r="C196" s="42" t="s">
        <v>69</v>
      </c>
      <c r="D196" s="37"/>
      <c r="E196" s="37" t="s">
        <v>21</v>
      </c>
      <c r="F196" s="37">
        <v>15</v>
      </c>
      <c r="G196" s="37">
        <v>16</v>
      </c>
      <c r="H196" s="143" t="s">
        <v>21</v>
      </c>
      <c r="I196" s="37" t="s">
        <v>300</v>
      </c>
      <c r="J196" s="37">
        <v>4</v>
      </c>
      <c r="K196" t="s">
        <v>449</v>
      </c>
      <c r="L19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96" s="21" t="e">
        <f>IF(AND(L196&lt;&gt;"",#REF!=""),"Tipologia","")</f>
        <v>#REF!</v>
      </c>
      <c r="N196" s="21" t="e">
        <f>IF(AND(L196&lt;&gt;"",#REF!=""),"Data","")</f>
        <v>#REF!</v>
      </c>
      <c r="O196" s="21" t="e">
        <f>IF(AND(L196&lt;&gt;"",#REF!=""),"Zona","")</f>
        <v>#REF!</v>
      </c>
      <c r="P196" s="21" t="e">
        <f>IF(AND(L196&lt;&gt;"",#REF!=""),"Circolo","")</f>
        <v>#REF!</v>
      </c>
      <c r="Q196" s="10" t="str">
        <f t="shared" si="14"/>
        <v/>
      </c>
      <c r="R196" s="10"/>
      <c r="S196" s="10"/>
      <c r="T196" s="10"/>
      <c r="U196" s="10"/>
      <c r="V196" s="2"/>
      <c r="W196" s="3"/>
      <c r="X196" s="3"/>
      <c r="Y196" s="3"/>
      <c r="Z196" s="3"/>
      <c r="AA196" s="3"/>
      <c r="AC196" s="26"/>
      <c r="AD196" s="26"/>
      <c r="AE196" s="26"/>
      <c r="AF196" s="113"/>
      <c r="AG196" s="113"/>
      <c r="AH196" s="113"/>
      <c r="AI196" s="3"/>
      <c r="AJ196" s="3"/>
    </row>
    <row r="197" spans="1:36" ht="21" x14ac:dyDescent="0.25">
      <c r="A197" s="9"/>
      <c r="B197" s="166" t="s">
        <v>346</v>
      </c>
      <c r="C197" s="42" t="s">
        <v>69</v>
      </c>
      <c r="D197" s="37"/>
      <c r="E197" s="37" t="s">
        <v>22</v>
      </c>
      <c r="F197" s="37">
        <v>15</v>
      </c>
      <c r="G197" s="37"/>
      <c r="H197" s="143" t="s">
        <v>329</v>
      </c>
      <c r="I197" s="37" t="s">
        <v>168</v>
      </c>
      <c r="J197" s="37">
        <v>7</v>
      </c>
      <c r="K197" t="s">
        <v>219</v>
      </c>
      <c r="L19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97" s="21" t="e">
        <f>IF(AND(L197&lt;&gt;"",#REF!=""),"Tipologia","")</f>
        <v>#REF!</v>
      </c>
      <c r="N197" s="21" t="e">
        <f>IF(AND(L197&lt;&gt;"",#REF!=""),"Data","")</f>
        <v>#REF!</v>
      </c>
      <c r="O197" s="21" t="e">
        <f>IF(AND(L197&lt;&gt;"",#REF!=""),"Zona","")</f>
        <v>#REF!</v>
      </c>
      <c r="P197" s="21" t="e">
        <f>IF(AND(L197&lt;&gt;"",#REF!=""),"Circolo","")</f>
        <v>#REF!</v>
      </c>
      <c r="Q197" s="10" t="str">
        <f t="shared" si="14"/>
        <v/>
      </c>
      <c r="R197" s="10"/>
      <c r="S197" s="10"/>
      <c r="T197" s="10"/>
      <c r="U197" s="10"/>
      <c r="V197" s="2"/>
      <c r="W197" s="3"/>
      <c r="X197" s="3"/>
      <c r="Y197" s="3"/>
      <c r="Z197" s="3"/>
      <c r="AA197" s="3"/>
      <c r="AC197" s="26"/>
      <c r="AD197" s="26"/>
      <c r="AE197" s="26"/>
      <c r="AF197" s="113"/>
      <c r="AG197" s="113"/>
      <c r="AH197" s="113"/>
      <c r="AI197" s="3"/>
      <c r="AJ197" s="3"/>
    </row>
    <row r="198" spans="1:36" ht="21" x14ac:dyDescent="0.25">
      <c r="A198" s="9"/>
      <c r="B198" s="166" t="s">
        <v>347</v>
      </c>
      <c r="C198" s="42" t="s">
        <v>69</v>
      </c>
      <c r="D198" s="37"/>
      <c r="E198" s="37" t="s">
        <v>23</v>
      </c>
      <c r="F198" s="37">
        <v>16</v>
      </c>
      <c r="G198" s="37"/>
      <c r="H198" s="143" t="s">
        <v>327</v>
      </c>
      <c r="I198" s="37" t="s">
        <v>126</v>
      </c>
      <c r="J198" s="37">
        <v>5</v>
      </c>
      <c r="K198" t="s">
        <v>236</v>
      </c>
      <c r="L19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98" s="21" t="e">
        <f>IF(AND(L198&lt;&gt;"",#REF!=""),"Tipologia","")</f>
        <v>#REF!</v>
      </c>
      <c r="N198" s="21" t="e">
        <f>IF(AND(L198&lt;&gt;"",#REF!=""),"Data","")</f>
        <v>#REF!</v>
      </c>
      <c r="O198" s="21" t="e">
        <f>IF(AND(L198&lt;&gt;"",#REF!=""),"Zona","")</f>
        <v>#REF!</v>
      </c>
      <c r="P198" s="21" t="e">
        <f>IF(AND(L198&lt;&gt;"",#REF!=""),"Circolo","")</f>
        <v>#REF!</v>
      </c>
      <c r="Q198" s="10" t="str">
        <f t="shared" si="14"/>
        <v/>
      </c>
      <c r="R198" s="10"/>
      <c r="S198" s="10"/>
      <c r="T198" s="10"/>
      <c r="U198" s="10"/>
      <c r="V198" s="2"/>
      <c r="W198" s="3"/>
      <c r="X198" s="3"/>
      <c r="Y198" s="3"/>
      <c r="Z198" s="3"/>
      <c r="AA198" s="3"/>
      <c r="AC198" s="26"/>
      <c r="AD198" s="26"/>
      <c r="AE198" s="26"/>
      <c r="AF198" s="113"/>
      <c r="AG198" s="113"/>
      <c r="AH198" s="113"/>
      <c r="AI198" s="3"/>
      <c r="AJ198" s="3"/>
    </row>
    <row r="199" spans="1:36" ht="21" x14ac:dyDescent="0.25">
      <c r="A199" s="9"/>
      <c r="B199" s="166" t="s">
        <v>347</v>
      </c>
      <c r="C199" s="42" t="s">
        <v>69</v>
      </c>
      <c r="D199" s="37"/>
      <c r="E199" s="37" t="s">
        <v>24</v>
      </c>
      <c r="F199" s="37">
        <v>16</v>
      </c>
      <c r="G199" s="37"/>
      <c r="H199" s="143" t="s">
        <v>328</v>
      </c>
      <c r="I199" s="37" t="s">
        <v>90</v>
      </c>
      <c r="J199" s="37">
        <v>6</v>
      </c>
      <c r="K199" t="s">
        <v>236</v>
      </c>
      <c r="L19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199" s="21" t="e">
        <f>IF(AND(L199&lt;&gt;"",#REF!=""),"Tipologia","")</f>
        <v>#REF!</v>
      </c>
      <c r="N199" s="21" t="e">
        <f>IF(AND(L199&lt;&gt;"",#REF!=""),"Data","")</f>
        <v>#REF!</v>
      </c>
      <c r="O199" s="21" t="e">
        <f>IF(AND(L199&lt;&gt;"",#REF!=""),"Zona","")</f>
        <v>#REF!</v>
      </c>
      <c r="P199" s="21" t="e">
        <f>IF(AND(L199&lt;&gt;"",#REF!=""),"Circolo","")</f>
        <v>#REF!</v>
      </c>
      <c r="Q199" s="10" t="str">
        <f t="shared" si="14"/>
        <v/>
      </c>
      <c r="R199" s="10"/>
      <c r="S199" s="10"/>
      <c r="T199" s="10"/>
      <c r="U199" s="10"/>
      <c r="V199" s="2"/>
      <c r="W199" s="3"/>
      <c r="X199" s="3"/>
      <c r="Y199" s="3"/>
      <c r="Z199" s="3"/>
      <c r="AA199" s="3"/>
      <c r="AC199" s="26"/>
      <c r="AD199" s="26"/>
      <c r="AE199" s="26"/>
      <c r="AF199" s="113"/>
      <c r="AG199" s="113"/>
      <c r="AH199" s="113"/>
      <c r="AI199" s="3"/>
      <c r="AJ199" s="3"/>
    </row>
    <row r="200" spans="1:36" s="15" customFormat="1" ht="21" x14ac:dyDescent="0.35">
      <c r="A200" s="9"/>
      <c r="B200" s="166" t="s">
        <v>363</v>
      </c>
      <c r="C200" s="42" t="s">
        <v>69</v>
      </c>
      <c r="D200" s="37" t="s">
        <v>596</v>
      </c>
      <c r="E200" s="37" t="s">
        <v>23</v>
      </c>
      <c r="F200" s="37">
        <v>17</v>
      </c>
      <c r="G200" s="37"/>
      <c r="H200" s="143" t="s">
        <v>327</v>
      </c>
      <c r="I200" s="37" t="s">
        <v>155</v>
      </c>
      <c r="J200" s="37">
        <v>1</v>
      </c>
      <c r="K200" t="s">
        <v>216</v>
      </c>
      <c r="L20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00" s="21" t="e">
        <f>IF(AND(L200&lt;&gt;"",#REF!=""),"Tipologia","")</f>
        <v>#REF!</v>
      </c>
      <c r="N200" s="21" t="e">
        <f>IF(AND(L200&lt;&gt;"",#REF!=""),"Data","")</f>
        <v>#REF!</v>
      </c>
      <c r="O200" s="21" t="e">
        <f>IF(AND(L200&lt;&gt;"",#REF!=""),"Zona","")</f>
        <v>#REF!</v>
      </c>
      <c r="P200" s="21" t="e">
        <f>IF(AND(L200&lt;&gt;"",#REF!=""),"Circolo","")</f>
        <v>#REF!</v>
      </c>
      <c r="Q200" s="10" t="str">
        <f t="shared" ref="Q200:Q263" si="15">IF(L200="ERRORE! MANCA…",1,"")</f>
        <v/>
      </c>
      <c r="R200" s="10"/>
      <c r="S200" s="10"/>
      <c r="T200" s="10"/>
      <c r="U200" s="10"/>
      <c r="V200" s="2"/>
      <c r="W200" s="22"/>
      <c r="X200" s="22"/>
      <c r="Y200" s="22"/>
      <c r="Z200" s="22"/>
      <c r="AA200" s="22"/>
      <c r="AB200" s="117"/>
      <c r="AC200" s="26"/>
      <c r="AD200" s="26"/>
      <c r="AE200" s="26"/>
      <c r="AF200" s="113"/>
      <c r="AG200" s="113"/>
      <c r="AH200" s="113"/>
      <c r="AI200" s="22"/>
      <c r="AJ200" s="22"/>
    </row>
    <row r="201" spans="1:36" ht="21" x14ac:dyDescent="0.25">
      <c r="A201" s="9"/>
      <c r="B201" s="166" t="s">
        <v>363</v>
      </c>
      <c r="C201" s="42" t="s">
        <v>69</v>
      </c>
      <c r="D201" s="37"/>
      <c r="E201" s="37" t="s">
        <v>23</v>
      </c>
      <c r="F201" s="37">
        <v>17</v>
      </c>
      <c r="G201" s="37"/>
      <c r="H201" s="143" t="s">
        <v>327</v>
      </c>
      <c r="I201" s="37" t="s">
        <v>142</v>
      </c>
      <c r="J201" s="37">
        <v>4</v>
      </c>
      <c r="K201" t="s">
        <v>216</v>
      </c>
      <c r="L20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01" s="21" t="e">
        <f>IF(AND(L201&lt;&gt;"",#REF!=""),"Tipologia","")</f>
        <v>#REF!</v>
      </c>
      <c r="N201" s="21" t="e">
        <f>IF(AND(L201&lt;&gt;"",#REF!=""),"Data","")</f>
        <v>#REF!</v>
      </c>
      <c r="O201" s="21" t="e">
        <f>IF(AND(L201&lt;&gt;"",#REF!=""),"Zona","")</f>
        <v>#REF!</v>
      </c>
      <c r="P201" s="21" t="e">
        <f>IF(AND(L201&lt;&gt;"",#REF!=""),"Circolo","")</f>
        <v>#REF!</v>
      </c>
      <c r="Q201" s="10" t="str">
        <f t="shared" si="15"/>
        <v/>
      </c>
      <c r="R201" s="10"/>
      <c r="S201" s="10"/>
      <c r="T201" s="10"/>
      <c r="U201" s="10"/>
      <c r="V201" s="2"/>
      <c r="W201" s="3"/>
      <c r="X201" s="3"/>
      <c r="Y201" s="3"/>
      <c r="Z201" s="3"/>
      <c r="AA201" s="3"/>
      <c r="AC201" s="26"/>
      <c r="AD201" s="26"/>
      <c r="AE201" s="26"/>
      <c r="AF201" s="113"/>
      <c r="AG201" s="113"/>
      <c r="AH201" s="113"/>
      <c r="AI201" s="3"/>
      <c r="AJ201" s="3"/>
    </row>
    <row r="202" spans="1:36" ht="21" x14ac:dyDescent="0.25">
      <c r="A202" s="9"/>
      <c r="B202" s="166" t="s">
        <v>363</v>
      </c>
      <c r="C202" s="42" t="s">
        <v>69</v>
      </c>
      <c r="D202" s="37"/>
      <c r="E202" s="37" t="s">
        <v>24</v>
      </c>
      <c r="F202" s="37">
        <v>17</v>
      </c>
      <c r="G202" s="37"/>
      <c r="H202" s="143" t="s">
        <v>328</v>
      </c>
      <c r="I202" s="37" t="s">
        <v>131</v>
      </c>
      <c r="J202" s="37">
        <v>5</v>
      </c>
      <c r="K202" t="s">
        <v>216</v>
      </c>
      <c r="L20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02" s="21" t="e">
        <f>IF(AND(L202&lt;&gt;"",#REF!=""),"Tipologia","")</f>
        <v>#REF!</v>
      </c>
      <c r="N202" s="21" t="e">
        <f>IF(AND(L202&lt;&gt;"",#REF!=""),"Data","")</f>
        <v>#REF!</v>
      </c>
      <c r="O202" s="21" t="e">
        <f>IF(AND(L202&lt;&gt;"",#REF!=""),"Zona","")</f>
        <v>#REF!</v>
      </c>
      <c r="P202" s="21" t="e">
        <f>IF(AND(L202&lt;&gt;"",#REF!=""),"Circolo","")</f>
        <v>#REF!</v>
      </c>
      <c r="Q202" s="10" t="str">
        <f t="shared" si="15"/>
        <v/>
      </c>
      <c r="R202" s="10"/>
      <c r="S202" s="10"/>
      <c r="T202" s="10"/>
      <c r="U202" s="10"/>
      <c r="V202" s="2"/>
      <c r="W202" s="3"/>
      <c r="X202" s="3"/>
      <c r="Y202" s="3"/>
      <c r="Z202" s="3"/>
      <c r="AA202" s="3"/>
      <c r="AC202" s="26"/>
      <c r="AD202" s="26"/>
      <c r="AE202" s="26"/>
      <c r="AF202" s="113"/>
      <c r="AG202" s="113"/>
      <c r="AH202" s="113"/>
      <c r="AI202" s="3"/>
      <c r="AJ202" s="3"/>
    </row>
    <row r="203" spans="1:36" ht="21" x14ac:dyDescent="0.25">
      <c r="A203" s="9"/>
      <c r="B203" s="166" t="s">
        <v>363</v>
      </c>
      <c r="C203" s="42" t="s">
        <v>69</v>
      </c>
      <c r="D203" s="37"/>
      <c r="E203" s="37" t="s">
        <v>24</v>
      </c>
      <c r="F203" s="37">
        <v>17</v>
      </c>
      <c r="G203" s="37"/>
      <c r="H203" s="143" t="s">
        <v>439</v>
      </c>
      <c r="I203" s="37" t="s">
        <v>173</v>
      </c>
      <c r="J203" s="37">
        <v>7</v>
      </c>
      <c r="K203" t="s">
        <v>216</v>
      </c>
      <c r="L20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03" s="21" t="e">
        <f>IF(AND(L203&lt;&gt;"",#REF!=""),"Tipologia","")</f>
        <v>#REF!</v>
      </c>
      <c r="N203" s="21" t="e">
        <f>IF(AND(L203&lt;&gt;"",#REF!=""),"Data","")</f>
        <v>#REF!</v>
      </c>
      <c r="O203" s="21" t="e">
        <f>IF(AND(L203&lt;&gt;"",#REF!=""),"Zona","")</f>
        <v>#REF!</v>
      </c>
      <c r="P203" s="21" t="e">
        <f>IF(AND(L203&lt;&gt;"",#REF!=""),"Circolo","")</f>
        <v>#REF!</v>
      </c>
      <c r="Q203" s="10" t="str">
        <f t="shared" si="15"/>
        <v/>
      </c>
      <c r="R203" s="10"/>
      <c r="S203" s="10"/>
      <c r="T203" s="10"/>
      <c r="U203" s="10"/>
      <c r="V203" s="2"/>
      <c r="W203" s="3"/>
      <c r="X203" s="3"/>
      <c r="Y203" s="3"/>
      <c r="Z203" s="3"/>
      <c r="AA203" s="3"/>
      <c r="AC203" s="26"/>
      <c r="AD203" s="26"/>
      <c r="AE203" s="26"/>
      <c r="AF203" s="113"/>
      <c r="AG203" s="113"/>
      <c r="AH203" s="113"/>
      <c r="AI203" s="3"/>
      <c r="AJ203" s="3"/>
    </row>
    <row r="204" spans="1:36" ht="21" x14ac:dyDescent="0.25">
      <c r="A204" s="9"/>
      <c r="B204" s="166" t="s">
        <v>363</v>
      </c>
      <c r="C204" s="42" t="s">
        <v>69</v>
      </c>
      <c r="D204" s="37"/>
      <c r="E204" s="37" t="s">
        <v>23</v>
      </c>
      <c r="F204" s="37">
        <v>17</v>
      </c>
      <c r="G204" s="37"/>
      <c r="H204" s="143" t="s">
        <v>436</v>
      </c>
      <c r="I204" s="37" t="s">
        <v>172</v>
      </c>
      <c r="J204" s="37">
        <v>7</v>
      </c>
      <c r="K204" t="s">
        <v>216</v>
      </c>
      <c r="L20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04" s="21" t="e">
        <f>IF(AND(L204&lt;&gt;"",#REF!=""),"Tipologia","")</f>
        <v>#REF!</v>
      </c>
      <c r="N204" s="21" t="e">
        <f>IF(AND(L204&lt;&gt;"",#REF!=""),"Data","")</f>
        <v>#REF!</v>
      </c>
      <c r="O204" s="21" t="e">
        <f>IF(AND(L204&lt;&gt;"",#REF!=""),"Zona","")</f>
        <v>#REF!</v>
      </c>
      <c r="P204" s="21" t="e">
        <f>IF(AND(L204&lt;&gt;"",#REF!=""),"Circolo","")</f>
        <v>#REF!</v>
      </c>
      <c r="Q204" s="10" t="str">
        <f t="shared" si="15"/>
        <v/>
      </c>
      <c r="R204" s="10"/>
      <c r="S204" s="10"/>
      <c r="T204" s="10"/>
      <c r="U204" s="10"/>
      <c r="V204" s="2"/>
      <c r="W204" s="3"/>
      <c r="X204" s="3"/>
      <c r="Y204" s="3"/>
      <c r="Z204" s="3"/>
      <c r="AA204" s="3"/>
      <c r="AC204" s="26"/>
      <c r="AD204" s="26"/>
      <c r="AE204" s="26"/>
      <c r="AF204" s="113"/>
      <c r="AG204" s="113"/>
      <c r="AH204" s="113"/>
      <c r="AI204" s="3"/>
      <c r="AJ204" s="3"/>
    </row>
    <row r="205" spans="1:36" ht="21" x14ac:dyDescent="0.25">
      <c r="A205" s="9"/>
      <c r="B205" s="166" t="s">
        <v>357</v>
      </c>
      <c r="C205" s="42" t="s">
        <v>69</v>
      </c>
      <c r="D205" s="37"/>
      <c r="E205" s="37" t="s">
        <v>22</v>
      </c>
      <c r="F205" s="37">
        <v>18</v>
      </c>
      <c r="G205" s="37"/>
      <c r="H205" s="143" t="s">
        <v>329</v>
      </c>
      <c r="I205" s="37" t="s">
        <v>332</v>
      </c>
      <c r="J205" s="37">
        <v>1</v>
      </c>
      <c r="K205" t="s">
        <v>220</v>
      </c>
      <c r="L20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05" s="21" t="e">
        <f>IF(AND(L205&lt;&gt;"",#REF!=""),"Tipologia","")</f>
        <v>#REF!</v>
      </c>
      <c r="N205" s="21" t="e">
        <f>IF(AND(L205&lt;&gt;"",#REF!=""),"Data","")</f>
        <v>#REF!</v>
      </c>
      <c r="O205" s="21" t="e">
        <f>IF(AND(L205&lt;&gt;"",#REF!=""),"Zona","")</f>
        <v>#REF!</v>
      </c>
      <c r="P205" s="21" t="e">
        <f>IF(AND(L205&lt;&gt;"",#REF!=""),"Circolo","")</f>
        <v>#REF!</v>
      </c>
      <c r="Q205" s="10" t="str">
        <f t="shared" si="15"/>
        <v/>
      </c>
      <c r="R205" s="10"/>
      <c r="S205" s="10"/>
      <c r="T205" s="10"/>
      <c r="U205" s="10"/>
      <c r="V205" s="2"/>
      <c r="W205" s="3"/>
      <c r="X205" s="3"/>
      <c r="Y205" s="3"/>
      <c r="Z205" s="3"/>
      <c r="AA205" s="3"/>
      <c r="AC205" s="26"/>
      <c r="AD205" s="26"/>
      <c r="AE205" s="26"/>
      <c r="AF205" s="113"/>
      <c r="AG205" s="113"/>
      <c r="AH205" s="113"/>
      <c r="AI205" s="3"/>
      <c r="AJ205" s="3"/>
    </row>
    <row r="206" spans="1:36" ht="21" x14ac:dyDescent="0.25">
      <c r="A206" s="9"/>
      <c r="B206" s="166" t="s">
        <v>357</v>
      </c>
      <c r="C206" s="42" t="s">
        <v>69</v>
      </c>
      <c r="D206" s="37"/>
      <c r="E206" s="37" t="s">
        <v>24</v>
      </c>
      <c r="F206" s="37">
        <v>18</v>
      </c>
      <c r="G206" s="37"/>
      <c r="H206" s="143" t="s">
        <v>328</v>
      </c>
      <c r="I206" s="37" t="s">
        <v>199</v>
      </c>
      <c r="J206" s="37">
        <v>3</v>
      </c>
      <c r="K206" t="s">
        <v>220</v>
      </c>
      <c r="L20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06" s="21" t="e">
        <f>IF(AND(L206&lt;&gt;"",#REF!=""),"Tipologia","")</f>
        <v>#REF!</v>
      </c>
      <c r="N206" s="21" t="e">
        <f>IF(AND(L206&lt;&gt;"",#REF!=""),"Data","")</f>
        <v>#REF!</v>
      </c>
      <c r="O206" s="21" t="e">
        <f>IF(AND(L206&lt;&gt;"",#REF!=""),"Zona","")</f>
        <v>#REF!</v>
      </c>
      <c r="P206" s="21" t="e">
        <f>IF(AND(L206&lt;&gt;"",#REF!=""),"Circolo","")</f>
        <v>#REF!</v>
      </c>
      <c r="Q206" s="10" t="str">
        <f t="shared" si="15"/>
        <v/>
      </c>
      <c r="R206" s="10"/>
      <c r="S206" s="10"/>
      <c r="T206" s="10"/>
      <c r="U206" s="10"/>
      <c r="V206" s="2"/>
      <c r="W206" s="3"/>
      <c r="X206" s="3"/>
      <c r="Y206" s="3"/>
      <c r="Z206" s="3"/>
      <c r="AA206" s="3"/>
      <c r="AC206" s="26"/>
      <c r="AD206" s="26"/>
      <c r="AE206" s="26"/>
      <c r="AF206" s="113"/>
      <c r="AG206" s="113"/>
      <c r="AH206" s="113"/>
      <c r="AI206" s="3"/>
      <c r="AJ206" s="3"/>
    </row>
    <row r="207" spans="1:36" ht="21" x14ac:dyDescent="0.25">
      <c r="A207" s="9"/>
      <c r="B207" s="166" t="s">
        <v>357</v>
      </c>
      <c r="C207" s="42" t="s">
        <v>69</v>
      </c>
      <c r="D207" s="37"/>
      <c r="E207" s="37" t="s">
        <v>22</v>
      </c>
      <c r="F207" s="37">
        <v>18</v>
      </c>
      <c r="G207" s="37"/>
      <c r="H207" s="143" t="s">
        <v>329</v>
      </c>
      <c r="I207" s="37" t="s">
        <v>199</v>
      </c>
      <c r="J207" s="37">
        <v>3</v>
      </c>
      <c r="K207" t="s">
        <v>220</v>
      </c>
      <c r="L20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07" s="21" t="e">
        <f>IF(AND(L207&lt;&gt;"",#REF!=""),"Tipologia","")</f>
        <v>#REF!</v>
      </c>
      <c r="N207" s="21" t="e">
        <f>IF(AND(L207&lt;&gt;"",#REF!=""),"Data","")</f>
        <v>#REF!</v>
      </c>
      <c r="O207" s="21" t="e">
        <f>IF(AND(L207&lt;&gt;"",#REF!=""),"Zona","")</f>
        <v>#REF!</v>
      </c>
      <c r="P207" s="21" t="e">
        <f>IF(AND(L207&lt;&gt;"",#REF!=""),"Circolo","")</f>
        <v>#REF!</v>
      </c>
      <c r="Q207" s="10" t="str">
        <f t="shared" si="15"/>
        <v/>
      </c>
      <c r="R207" s="10"/>
      <c r="S207" s="10"/>
      <c r="T207" s="10"/>
      <c r="U207" s="10"/>
      <c r="V207" s="2"/>
      <c r="W207" s="3"/>
      <c r="X207" s="3"/>
      <c r="Y207" s="3"/>
      <c r="Z207" s="3"/>
      <c r="AA207" s="3"/>
      <c r="AC207" s="26"/>
      <c r="AD207" s="26"/>
      <c r="AE207" s="26"/>
      <c r="AF207" s="113"/>
      <c r="AG207" s="113"/>
      <c r="AH207" s="113"/>
      <c r="AI207" s="3"/>
      <c r="AJ207" s="3"/>
    </row>
    <row r="208" spans="1:36" ht="21" x14ac:dyDescent="0.25">
      <c r="A208" s="9"/>
      <c r="B208" s="166" t="s">
        <v>357</v>
      </c>
      <c r="C208" s="42" t="s">
        <v>69</v>
      </c>
      <c r="D208" s="37"/>
      <c r="E208" s="37" t="s">
        <v>22</v>
      </c>
      <c r="F208" s="37">
        <v>18</v>
      </c>
      <c r="G208" s="37"/>
      <c r="H208" s="143" t="s">
        <v>520</v>
      </c>
      <c r="I208" s="37" t="s">
        <v>137</v>
      </c>
      <c r="J208" s="37">
        <v>6</v>
      </c>
      <c r="K208" t="s">
        <v>220</v>
      </c>
      <c r="L20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08" s="21" t="e">
        <f>IF(AND(L208&lt;&gt;"",#REF!=""),"Tipologia","")</f>
        <v>#REF!</v>
      </c>
      <c r="N208" s="21" t="e">
        <f>IF(AND(L208&lt;&gt;"",#REF!=""),"Data","")</f>
        <v>#REF!</v>
      </c>
      <c r="O208" s="21" t="e">
        <f>IF(AND(L208&lt;&gt;"",#REF!=""),"Zona","")</f>
        <v>#REF!</v>
      </c>
      <c r="P208" s="21" t="e">
        <f>IF(AND(L208&lt;&gt;"",#REF!=""),"Circolo","")</f>
        <v>#REF!</v>
      </c>
      <c r="Q208" s="10" t="str">
        <f t="shared" si="15"/>
        <v/>
      </c>
      <c r="R208" s="10"/>
      <c r="S208" s="10"/>
      <c r="T208" s="10"/>
      <c r="U208" s="10"/>
      <c r="V208" s="2"/>
      <c r="W208" s="3"/>
      <c r="X208" s="3"/>
      <c r="Y208" s="3"/>
      <c r="Z208" s="3"/>
      <c r="AA208" s="3"/>
      <c r="AC208" s="26"/>
      <c r="AD208" s="26"/>
      <c r="AE208" s="26"/>
      <c r="AF208" s="113"/>
      <c r="AG208" s="113"/>
      <c r="AH208" s="113"/>
      <c r="AI208" s="3"/>
      <c r="AJ208" s="3"/>
    </row>
    <row r="209" spans="1:36" ht="21" x14ac:dyDescent="0.25">
      <c r="A209" s="9"/>
      <c r="B209" s="166" t="s">
        <v>357</v>
      </c>
      <c r="C209" s="42" t="s">
        <v>69</v>
      </c>
      <c r="D209" s="37"/>
      <c r="E209" s="37" t="s">
        <v>22</v>
      </c>
      <c r="F209" s="37">
        <v>18</v>
      </c>
      <c r="G209" s="37"/>
      <c r="H209" s="143" t="s">
        <v>442</v>
      </c>
      <c r="I209" s="37" t="s">
        <v>172</v>
      </c>
      <c r="J209" s="37">
        <v>7</v>
      </c>
      <c r="K209" t="s">
        <v>220</v>
      </c>
      <c r="L20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09" s="21" t="e">
        <f>IF(AND(L209&lt;&gt;"",#REF!=""),"Tipologia","")</f>
        <v>#REF!</v>
      </c>
      <c r="N209" s="21" t="e">
        <f>IF(AND(L209&lt;&gt;"",#REF!=""),"Data","")</f>
        <v>#REF!</v>
      </c>
      <c r="O209" s="21" t="e">
        <f>IF(AND(L209&lt;&gt;"",#REF!=""),"Zona","")</f>
        <v>#REF!</v>
      </c>
      <c r="P209" s="21" t="e">
        <f>IF(AND(L209&lt;&gt;"",#REF!=""),"Circolo","")</f>
        <v>#REF!</v>
      </c>
      <c r="Q209" s="10" t="str">
        <f t="shared" si="15"/>
        <v/>
      </c>
      <c r="R209" s="10"/>
      <c r="S209" s="10"/>
      <c r="T209" s="10"/>
      <c r="U209" s="10"/>
      <c r="V209" s="2"/>
      <c r="W209" s="3"/>
      <c r="X209" s="3"/>
      <c r="Y209" s="3"/>
      <c r="Z209" s="3"/>
      <c r="AA209" s="3"/>
      <c r="AC209" s="26"/>
      <c r="AD209" s="26"/>
      <c r="AE209" s="26"/>
      <c r="AF209" s="113"/>
      <c r="AG209" s="113"/>
      <c r="AH209" s="113"/>
      <c r="AI209" s="3"/>
      <c r="AJ209" s="3"/>
    </row>
    <row r="210" spans="1:36" ht="21" x14ac:dyDescent="0.25">
      <c r="A210" s="9"/>
      <c r="B210" s="166" t="s">
        <v>357</v>
      </c>
      <c r="C210" s="42" t="s">
        <v>69</v>
      </c>
      <c r="D210" s="37"/>
      <c r="E210" s="37" t="s">
        <v>22</v>
      </c>
      <c r="F210" s="37">
        <v>18</v>
      </c>
      <c r="G210" s="37"/>
      <c r="H210" s="143" t="s">
        <v>329</v>
      </c>
      <c r="I210" s="37" t="s">
        <v>168</v>
      </c>
      <c r="J210" s="37">
        <v>7</v>
      </c>
      <c r="K210" t="s">
        <v>220</v>
      </c>
      <c r="L21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10" s="21" t="e">
        <f>IF(AND(L210&lt;&gt;"",#REF!=""),"Tipologia","")</f>
        <v>#REF!</v>
      </c>
      <c r="N210" s="21" t="e">
        <f>IF(AND(L210&lt;&gt;"",#REF!=""),"Data","")</f>
        <v>#REF!</v>
      </c>
      <c r="O210" s="21" t="e">
        <f>IF(AND(L210&lt;&gt;"",#REF!=""),"Zona","")</f>
        <v>#REF!</v>
      </c>
      <c r="P210" s="21" t="e">
        <f>IF(AND(L210&lt;&gt;"",#REF!=""),"Circolo","")</f>
        <v>#REF!</v>
      </c>
      <c r="Q210" s="10" t="str">
        <f t="shared" si="15"/>
        <v/>
      </c>
      <c r="R210" s="10"/>
      <c r="S210" s="10"/>
      <c r="T210" s="10"/>
      <c r="U210" s="10"/>
      <c r="V210" s="2"/>
      <c r="W210" s="3"/>
      <c r="X210" s="3"/>
      <c r="Y210" s="3"/>
      <c r="Z210" s="3"/>
      <c r="AA210" s="3"/>
      <c r="AC210" s="26"/>
      <c r="AD210" s="26"/>
      <c r="AE210" s="26"/>
      <c r="AF210" s="113"/>
      <c r="AG210" s="113"/>
      <c r="AH210" s="113"/>
      <c r="AI210" s="3"/>
      <c r="AJ210" s="3"/>
    </row>
    <row r="211" spans="1:36" ht="21" x14ac:dyDescent="0.25">
      <c r="A211" s="9"/>
      <c r="B211" s="166" t="s">
        <v>384</v>
      </c>
      <c r="C211" s="42" t="s">
        <v>69</v>
      </c>
      <c r="D211" s="37"/>
      <c r="E211" s="37" t="s">
        <v>23</v>
      </c>
      <c r="F211" s="37">
        <v>19</v>
      </c>
      <c r="G211" s="37"/>
      <c r="H211" s="143" t="s">
        <v>327</v>
      </c>
      <c r="I211" s="37" t="s">
        <v>100</v>
      </c>
      <c r="J211" s="37">
        <v>2</v>
      </c>
      <c r="K211" t="s">
        <v>240</v>
      </c>
      <c r="L21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11" s="21" t="e">
        <f>IF(AND(L211&lt;&gt;"",#REF!=""),"Tipologia","")</f>
        <v>#REF!</v>
      </c>
      <c r="N211" s="21" t="e">
        <f>IF(AND(L211&lt;&gt;"",#REF!=""),"Data","")</f>
        <v>#REF!</v>
      </c>
      <c r="O211" s="21" t="e">
        <f>IF(AND(L211&lt;&gt;"",#REF!=""),"Zona","")</f>
        <v>#REF!</v>
      </c>
      <c r="P211" s="21" t="e">
        <f>IF(AND(L211&lt;&gt;"",#REF!=""),"Circolo","")</f>
        <v>#REF!</v>
      </c>
      <c r="Q211" s="10" t="str">
        <f t="shared" si="15"/>
        <v/>
      </c>
      <c r="R211" s="10"/>
      <c r="S211" s="10"/>
      <c r="T211" s="10"/>
      <c r="U211" s="10"/>
      <c r="V211" s="2"/>
      <c r="W211" s="3"/>
      <c r="X211" s="3"/>
      <c r="Y211" s="3"/>
      <c r="Z211" s="3"/>
      <c r="AA211" s="3"/>
      <c r="AC211" s="26"/>
      <c r="AD211" s="26"/>
      <c r="AE211" s="26"/>
      <c r="AF211" s="113"/>
      <c r="AG211" s="113"/>
      <c r="AH211" s="113"/>
      <c r="AI211" s="3"/>
      <c r="AJ211" s="3"/>
    </row>
    <row r="212" spans="1:36" ht="21" x14ac:dyDescent="0.25">
      <c r="A212" s="9"/>
      <c r="B212" s="166" t="s">
        <v>351</v>
      </c>
      <c r="C212" s="42" t="s">
        <v>69</v>
      </c>
      <c r="D212" s="37"/>
      <c r="E212" s="37" t="s">
        <v>23</v>
      </c>
      <c r="F212" s="37">
        <v>20</v>
      </c>
      <c r="G212" s="37"/>
      <c r="H212" s="143" t="s">
        <v>327</v>
      </c>
      <c r="I212" s="37" t="s">
        <v>494</v>
      </c>
      <c r="J212" s="37">
        <v>2</v>
      </c>
      <c r="K212" t="s">
        <v>223</v>
      </c>
      <c r="L21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12" s="21" t="e">
        <f>IF(AND(L212&lt;&gt;"",#REF!=""),"Tipologia","")</f>
        <v>#REF!</v>
      </c>
      <c r="N212" s="21" t="e">
        <f>IF(AND(L212&lt;&gt;"",#REF!=""),"Data","")</f>
        <v>#REF!</v>
      </c>
      <c r="O212" s="21" t="e">
        <f>IF(AND(L212&lt;&gt;"",#REF!=""),"Zona","")</f>
        <v>#REF!</v>
      </c>
      <c r="P212" s="21" t="e">
        <f>IF(AND(L212&lt;&gt;"",#REF!=""),"Circolo","")</f>
        <v>#REF!</v>
      </c>
      <c r="Q212" s="10" t="str">
        <f t="shared" si="15"/>
        <v/>
      </c>
      <c r="R212" s="10"/>
      <c r="S212" s="10"/>
      <c r="T212" s="10"/>
      <c r="U212" s="10"/>
      <c r="V212" s="2"/>
      <c r="W212" s="3"/>
      <c r="X212" s="3"/>
      <c r="Y212" s="3"/>
      <c r="Z212" s="3"/>
      <c r="AA212" s="3"/>
      <c r="AC212" s="26"/>
      <c r="AD212" s="26"/>
      <c r="AE212" s="26"/>
      <c r="AF212" s="113"/>
      <c r="AG212" s="113"/>
      <c r="AH212" s="113"/>
      <c r="AI212" s="3"/>
      <c r="AJ212" s="3"/>
    </row>
    <row r="213" spans="1:36" ht="21" x14ac:dyDescent="0.25">
      <c r="A213" s="9"/>
      <c r="B213" s="166" t="s">
        <v>351</v>
      </c>
      <c r="C213" s="42" t="s">
        <v>69</v>
      </c>
      <c r="D213" s="37"/>
      <c r="E213" s="37" t="s">
        <v>22</v>
      </c>
      <c r="F213" s="37">
        <v>20</v>
      </c>
      <c r="G213" s="37"/>
      <c r="H213" s="143" t="s">
        <v>329</v>
      </c>
      <c r="I213" s="37" t="s">
        <v>104</v>
      </c>
      <c r="J213" s="37">
        <v>3</v>
      </c>
      <c r="K213" t="s">
        <v>223</v>
      </c>
      <c r="L21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13" s="21" t="e">
        <f>IF(AND(L213&lt;&gt;"",#REF!=""),"Tipologia","")</f>
        <v>#REF!</v>
      </c>
      <c r="N213" s="21" t="e">
        <f>IF(AND(L213&lt;&gt;"",#REF!=""),"Data","")</f>
        <v>#REF!</v>
      </c>
      <c r="O213" s="21" t="e">
        <f>IF(AND(L213&lt;&gt;"",#REF!=""),"Zona","")</f>
        <v>#REF!</v>
      </c>
      <c r="P213" s="21" t="e">
        <f>IF(AND(L213&lt;&gt;"",#REF!=""),"Circolo","")</f>
        <v>#REF!</v>
      </c>
      <c r="Q213" s="10" t="str">
        <f t="shared" si="15"/>
        <v/>
      </c>
      <c r="R213" s="10"/>
      <c r="S213" s="10"/>
      <c r="T213" s="10"/>
      <c r="U213" s="10"/>
      <c r="V213" s="2"/>
      <c r="W213" s="3"/>
      <c r="X213" s="3"/>
      <c r="Y213" s="3"/>
      <c r="Z213" s="3"/>
      <c r="AA213" s="3"/>
      <c r="AC213" s="26"/>
      <c r="AD213" s="26"/>
      <c r="AE213" s="26"/>
      <c r="AF213" s="113"/>
      <c r="AG213" s="113"/>
      <c r="AH213" s="113"/>
      <c r="AI213" s="3"/>
      <c r="AJ213" s="3"/>
    </row>
    <row r="214" spans="1:36" ht="21" x14ac:dyDescent="0.25">
      <c r="A214" s="9"/>
      <c r="B214" s="166" t="s">
        <v>308</v>
      </c>
      <c r="C214" s="42" t="s">
        <v>69</v>
      </c>
      <c r="D214" s="37"/>
      <c r="E214" s="37" t="s">
        <v>18</v>
      </c>
      <c r="F214" s="37">
        <v>20</v>
      </c>
      <c r="G214" s="37">
        <v>21</v>
      </c>
      <c r="H214" s="143" t="s">
        <v>579</v>
      </c>
      <c r="I214" s="37" t="s">
        <v>92</v>
      </c>
      <c r="J214" s="37">
        <v>4</v>
      </c>
      <c r="K214" t="s">
        <v>312</v>
      </c>
      <c r="L21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14" s="21" t="e">
        <f>IF(AND(L214&lt;&gt;"",#REF!=""),"Tipologia","")</f>
        <v>#REF!</v>
      </c>
      <c r="N214" s="21" t="e">
        <f>IF(AND(L214&lt;&gt;"",#REF!=""),"Data","")</f>
        <v>#REF!</v>
      </c>
      <c r="O214" s="21" t="e">
        <f>IF(AND(L214&lt;&gt;"",#REF!=""),"Zona","")</f>
        <v>#REF!</v>
      </c>
      <c r="P214" s="21" t="e">
        <f>IF(AND(L214&lt;&gt;"",#REF!=""),"Circolo","")</f>
        <v>#REF!</v>
      </c>
      <c r="Q214" s="10" t="str">
        <f t="shared" si="15"/>
        <v/>
      </c>
      <c r="R214" s="10"/>
      <c r="S214" s="10"/>
      <c r="T214" s="10"/>
      <c r="U214" s="10"/>
      <c r="V214" s="2"/>
      <c r="W214" s="3"/>
      <c r="X214" s="3"/>
      <c r="Y214" s="3"/>
      <c r="Z214" s="3"/>
      <c r="AA214" s="3"/>
      <c r="AC214" s="26"/>
      <c r="AD214" s="26"/>
      <c r="AE214" s="26"/>
      <c r="AF214" s="113"/>
      <c r="AG214" s="113"/>
      <c r="AH214" s="113"/>
      <c r="AI214" s="3"/>
      <c r="AJ214" s="3"/>
    </row>
    <row r="215" spans="1:36" ht="21" x14ac:dyDescent="0.25">
      <c r="A215" s="9"/>
      <c r="B215" s="166" t="s">
        <v>309</v>
      </c>
      <c r="C215" s="42" t="s">
        <v>69</v>
      </c>
      <c r="D215" s="37"/>
      <c r="E215" s="37" t="s">
        <v>21</v>
      </c>
      <c r="F215" s="37">
        <v>21</v>
      </c>
      <c r="G215" s="37">
        <v>22</v>
      </c>
      <c r="H215" s="143" t="s">
        <v>323</v>
      </c>
      <c r="I215" s="37" t="s">
        <v>46</v>
      </c>
      <c r="J215" s="37">
        <v>1</v>
      </c>
      <c r="K215" t="s">
        <v>310</v>
      </c>
      <c r="L21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15" s="21" t="e">
        <f>IF(AND(L215&lt;&gt;"",#REF!=""),"Tipologia","")</f>
        <v>#REF!</v>
      </c>
      <c r="N215" s="21" t="e">
        <f>IF(AND(L215&lt;&gt;"",#REF!=""),"Data","")</f>
        <v>#REF!</v>
      </c>
      <c r="O215" s="21" t="e">
        <f>IF(AND(L215&lt;&gt;"",#REF!=""),"Zona","")</f>
        <v>#REF!</v>
      </c>
      <c r="P215" s="21" t="e">
        <f>IF(AND(L215&lt;&gt;"",#REF!=""),"Circolo","")</f>
        <v>#REF!</v>
      </c>
      <c r="Q215" s="10" t="str">
        <f t="shared" si="15"/>
        <v/>
      </c>
      <c r="R215" s="10"/>
      <c r="S215" s="10"/>
      <c r="T215" s="10"/>
      <c r="U215" s="10"/>
      <c r="V215" s="2"/>
      <c r="W215" s="3"/>
      <c r="X215" s="3"/>
      <c r="Y215" s="3"/>
      <c r="Z215" s="3"/>
      <c r="AA215" s="3"/>
      <c r="AC215" s="26"/>
      <c r="AD215" s="26"/>
      <c r="AE215" s="26"/>
      <c r="AF215" s="113"/>
      <c r="AG215" s="113"/>
      <c r="AH215" s="113"/>
      <c r="AI215" s="3"/>
      <c r="AJ215" s="3"/>
    </row>
    <row r="216" spans="1:36" ht="21" x14ac:dyDescent="0.25">
      <c r="A216" s="9"/>
      <c r="B216" s="166" t="s">
        <v>290</v>
      </c>
      <c r="C216" s="42" t="s">
        <v>69</v>
      </c>
      <c r="D216" s="37"/>
      <c r="E216" s="37" t="s">
        <v>59</v>
      </c>
      <c r="F216" s="37">
        <v>21</v>
      </c>
      <c r="G216" s="37">
        <v>23</v>
      </c>
      <c r="H216" s="143" t="s">
        <v>482</v>
      </c>
      <c r="I216" s="37" t="s">
        <v>98</v>
      </c>
      <c r="J216" s="37">
        <v>2</v>
      </c>
      <c r="K216" t="s">
        <v>266</v>
      </c>
      <c r="L21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16" s="21" t="e">
        <f>IF(AND(L216&lt;&gt;"",#REF!=""),"Tipologia","")</f>
        <v>#REF!</v>
      </c>
      <c r="N216" s="21" t="e">
        <f>IF(AND(L216&lt;&gt;"",#REF!=""),"Data","")</f>
        <v>#REF!</v>
      </c>
      <c r="O216" s="21" t="e">
        <f>IF(AND(L216&lt;&gt;"",#REF!=""),"Zona","")</f>
        <v>#REF!</v>
      </c>
      <c r="P216" s="21" t="e">
        <f>IF(AND(L216&lt;&gt;"",#REF!=""),"Circolo","")</f>
        <v>#REF!</v>
      </c>
      <c r="Q216" s="10" t="str">
        <f t="shared" si="15"/>
        <v/>
      </c>
      <c r="R216" s="10"/>
      <c r="S216" s="10"/>
      <c r="T216" s="10"/>
      <c r="U216" s="10"/>
      <c r="V216" s="2"/>
      <c r="W216" s="3"/>
      <c r="X216" s="3"/>
      <c r="Y216" s="3"/>
      <c r="Z216" s="3"/>
      <c r="AA216" s="3"/>
      <c r="AC216" s="26"/>
      <c r="AD216" s="26"/>
      <c r="AE216" s="26"/>
      <c r="AF216" s="113"/>
      <c r="AG216" s="113"/>
      <c r="AH216" s="113"/>
      <c r="AI216" s="3"/>
      <c r="AJ216" s="3"/>
    </row>
    <row r="217" spans="1:36" ht="21" x14ac:dyDescent="0.25">
      <c r="A217" s="9"/>
      <c r="B217" s="166" t="s">
        <v>82</v>
      </c>
      <c r="C217" s="42" t="s">
        <v>69</v>
      </c>
      <c r="D217" s="37"/>
      <c r="E217" s="37" t="s">
        <v>23</v>
      </c>
      <c r="F217" s="37">
        <v>21</v>
      </c>
      <c r="G217" s="37"/>
      <c r="H217" s="143" t="s">
        <v>327</v>
      </c>
      <c r="I217" s="37" t="s">
        <v>103</v>
      </c>
      <c r="J217" s="37">
        <v>5</v>
      </c>
      <c r="K217" t="s">
        <v>215</v>
      </c>
      <c r="L21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17" s="21" t="e">
        <f>IF(AND(L217&lt;&gt;"",#REF!=""),"Tipologia","")</f>
        <v>#REF!</v>
      </c>
      <c r="N217" s="21" t="e">
        <f>IF(AND(L217&lt;&gt;"",#REF!=""),"Data","")</f>
        <v>#REF!</v>
      </c>
      <c r="O217" s="21" t="e">
        <f>IF(AND(L217&lt;&gt;"",#REF!=""),"Zona","")</f>
        <v>#REF!</v>
      </c>
      <c r="P217" s="21" t="e">
        <f>IF(AND(L217&lt;&gt;"",#REF!=""),"Circolo","")</f>
        <v>#REF!</v>
      </c>
      <c r="Q217" s="10" t="str">
        <f t="shared" si="15"/>
        <v/>
      </c>
      <c r="R217" s="10"/>
      <c r="S217" s="10"/>
      <c r="T217" s="10"/>
      <c r="U217" s="10"/>
      <c r="V217" s="2"/>
      <c r="W217" s="3"/>
      <c r="X217" s="3"/>
      <c r="Y217" s="3"/>
      <c r="Z217" s="3"/>
      <c r="AA217" s="3"/>
      <c r="AC217" s="26"/>
      <c r="AD217" s="26"/>
      <c r="AE217" s="26"/>
      <c r="AF217" s="113"/>
      <c r="AG217" s="113"/>
      <c r="AH217" s="113"/>
      <c r="AI217" s="3"/>
      <c r="AJ217" s="3"/>
    </row>
    <row r="218" spans="1:36" ht="21" x14ac:dyDescent="0.25">
      <c r="A218" s="9"/>
      <c r="B218" s="166" t="s">
        <v>348</v>
      </c>
      <c r="C218" s="42" t="s">
        <v>69</v>
      </c>
      <c r="D218" s="37"/>
      <c r="E218" s="37" t="s">
        <v>23</v>
      </c>
      <c r="F218" s="37">
        <v>22</v>
      </c>
      <c r="G218" s="37"/>
      <c r="H218" s="143" t="s">
        <v>327</v>
      </c>
      <c r="I218" s="37" t="s">
        <v>85</v>
      </c>
      <c r="J218" s="37">
        <v>4</v>
      </c>
      <c r="K218" t="s">
        <v>219</v>
      </c>
      <c r="L21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18" s="21" t="e">
        <f>IF(AND(L218&lt;&gt;"",#REF!=""),"Tipologia","")</f>
        <v>#REF!</v>
      </c>
      <c r="N218" s="21" t="e">
        <f>IF(AND(L218&lt;&gt;"",#REF!=""),"Data","")</f>
        <v>#REF!</v>
      </c>
      <c r="O218" s="21" t="e">
        <f>IF(AND(L218&lt;&gt;"",#REF!=""),"Zona","")</f>
        <v>#REF!</v>
      </c>
      <c r="P218" s="21" t="e">
        <f>IF(AND(L218&lt;&gt;"",#REF!=""),"Circolo","")</f>
        <v>#REF!</v>
      </c>
      <c r="Q218" s="10" t="str">
        <f t="shared" si="15"/>
        <v/>
      </c>
      <c r="R218" s="10"/>
      <c r="S218" s="10"/>
      <c r="T218" s="10"/>
      <c r="U218" s="10"/>
      <c r="V218" s="2"/>
      <c r="W218" s="3"/>
      <c r="X218" s="3"/>
      <c r="Y218" s="3"/>
      <c r="Z218" s="3"/>
      <c r="AA218" s="3"/>
      <c r="AC218" s="26"/>
      <c r="AD218" s="26"/>
      <c r="AE218" s="26"/>
      <c r="AF218" s="113"/>
      <c r="AG218" s="113"/>
      <c r="AH218" s="113"/>
      <c r="AI218" s="3"/>
      <c r="AJ218" s="3"/>
    </row>
    <row r="219" spans="1:36" ht="21" x14ac:dyDescent="0.25">
      <c r="A219" s="9"/>
      <c r="B219" s="166" t="s">
        <v>348</v>
      </c>
      <c r="C219" s="42" t="s">
        <v>69</v>
      </c>
      <c r="D219" s="37"/>
      <c r="E219" s="37" t="s">
        <v>22</v>
      </c>
      <c r="F219" s="37">
        <v>22</v>
      </c>
      <c r="G219" s="37"/>
      <c r="H219" s="143" t="s">
        <v>521</v>
      </c>
      <c r="I219" s="37" t="s">
        <v>139</v>
      </c>
      <c r="J219" s="37">
        <v>6</v>
      </c>
      <c r="K219" t="s">
        <v>219</v>
      </c>
      <c r="L21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19" s="21" t="e">
        <f>IF(AND(L219&lt;&gt;"",#REF!=""),"Tipologia","")</f>
        <v>#REF!</v>
      </c>
      <c r="N219" s="21" t="e">
        <f>IF(AND(L219&lt;&gt;"",#REF!=""),"Data","")</f>
        <v>#REF!</v>
      </c>
      <c r="O219" s="21" t="e">
        <f>IF(AND(L219&lt;&gt;"",#REF!=""),"Zona","")</f>
        <v>#REF!</v>
      </c>
      <c r="P219" s="21" t="e">
        <f>IF(AND(L219&lt;&gt;"",#REF!=""),"Circolo","")</f>
        <v>#REF!</v>
      </c>
      <c r="Q219" s="10" t="str">
        <f t="shared" si="15"/>
        <v/>
      </c>
      <c r="R219" s="10"/>
      <c r="S219" s="10"/>
      <c r="T219" s="10"/>
      <c r="U219" s="10"/>
      <c r="V219" s="2"/>
      <c r="W219" s="3"/>
      <c r="X219" s="3"/>
      <c r="Y219" s="3"/>
      <c r="Z219" s="3"/>
      <c r="AA219" s="3"/>
      <c r="AC219" s="26"/>
      <c r="AD219" s="26"/>
      <c r="AE219" s="26"/>
      <c r="AF219" s="113"/>
      <c r="AG219" s="113"/>
      <c r="AH219" s="113"/>
      <c r="AI219" s="3"/>
      <c r="AJ219" s="3"/>
    </row>
    <row r="220" spans="1:36" s="15" customFormat="1" ht="21" x14ac:dyDescent="0.35">
      <c r="A220" s="9"/>
      <c r="B220" s="166" t="s">
        <v>349</v>
      </c>
      <c r="C220" s="42" t="s">
        <v>69</v>
      </c>
      <c r="D220" s="37"/>
      <c r="E220" s="37" t="s">
        <v>23</v>
      </c>
      <c r="F220" s="37">
        <v>23</v>
      </c>
      <c r="G220" s="37"/>
      <c r="H220" s="143" t="s">
        <v>327</v>
      </c>
      <c r="I220" s="37" t="s">
        <v>488</v>
      </c>
      <c r="J220" s="37">
        <v>2</v>
      </c>
      <c r="K220" t="s">
        <v>236</v>
      </c>
      <c r="L22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20" s="21" t="e">
        <f>IF(AND(L220&lt;&gt;"",#REF!=""),"Tipologia","")</f>
        <v>#REF!</v>
      </c>
      <c r="N220" s="21" t="e">
        <f>IF(AND(L220&lt;&gt;"",#REF!=""),"Data","")</f>
        <v>#REF!</v>
      </c>
      <c r="O220" s="21" t="e">
        <f>IF(AND(L220&lt;&gt;"",#REF!=""),"Zona","")</f>
        <v>#REF!</v>
      </c>
      <c r="P220" s="21" t="e">
        <f>IF(AND(L220&lt;&gt;"",#REF!=""),"Circolo","")</f>
        <v>#REF!</v>
      </c>
      <c r="Q220" s="10" t="str">
        <f t="shared" si="15"/>
        <v/>
      </c>
      <c r="R220" s="10"/>
      <c r="S220" s="10"/>
      <c r="T220" s="10"/>
      <c r="U220" s="10"/>
      <c r="V220" s="2"/>
      <c r="W220" s="22"/>
      <c r="X220" s="22"/>
      <c r="Y220" s="22"/>
      <c r="Z220" s="22"/>
      <c r="AA220" s="22"/>
      <c r="AB220" s="117"/>
      <c r="AC220" s="26"/>
      <c r="AD220" s="26"/>
      <c r="AE220" s="26"/>
      <c r="AF220" s="113"/>
      <c r="AG220" s="113"/>
      <c r="AH220" s="113"/>
      <c r="AI220" s="22"/>
      <c r="AJ220" s="22"/>
    </row>
    <row r="221" spans="1:36" ht="21" x14ac:dyDescent="0.25">
      <c r="A221" s="9"/>
      <c r="B221" s="166" t="s">
        <v>265</v>
      </c>
      <c r="C221" s="42" t="s">
        <v>69</v>
      </c>
      <c r="D221" s="37"/>
      <c r="E221" s="37" t="s">
        <v>51</v>
      </c>
      <c r="F221" s="37">
        <v>23</v>
      </c>
      <c r="G221" s="37">
        <v>25</v>
      </c>
      <c r="H221" s="143" t="s">
        <v>597</v>
      </c>
      <c r="I221" s="37" t="s">
        <v>101</v>
      </c>
      <c r="J221" s="37">
        <v>3</v>
      </c>
      <c r="K221" t="s">
        <v>237</v>
      </c>
      <c r="L22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21" s="21" t="e">
        <f>IF(AND(L221&lt;&gt;"",#REF!=""),"Tipologia","")</f>
        <v>#REF!</v>
      </c>
      <c r="N221" s="21" t="e">
        <f>IF(AND(L221&lt;&gt;"",#REF!=""),"Data","")</f>
        <v>#REF!</v>
      </c>
      <c r="O221" s="21" t="e">
        <f>IF(AND(L221&lt;&gt;"",#REF!=""),"Zona","")</f>
        <v>#REF!</v>
      </c>
      <c r="P221" s="21" t="e">
        <f>IF(AND(L221&lt;&gt;"",#REF!=""),"Circolo","")</f>
        <v>#REF!</v>
      </c>
      <c r="Q221" s="10" t="str">
        <f t="shared" si="15"/>
        <v/>
      </c>
      <c r="R221" s="10"/>
      <c r="S221" s="10"/>
      <c r="T221" s="10"/>
      <c r="U221" s="10"/>
      <c r="V221" s="2"/>
      <c r="W221" s="3"/>
      <c r="X221" s="3"/>
      <c r="Y221" s="3"/>
      <c r="Z221" s="3"/>
      <c r="AA221" s="3"/>
      <c r="AC221" s="26"/>
      <c r="AD221" s="26"/>
      <c r="AE221" s="26"/>
      <c r="AF221" s="113"/>
      <c r="AG221" s="113"/>
      <c r="AH221" s="113"/>
      <c r="AI221" s="3"/>
      <c r="AJ221" s="3"/>
    </row>
    <row r="222" spans="1:36" ht="21" x14ac:dyDescent="0.25">
      <c r="A222" s="9"/>
      <c r="B222" s="166" t="s">
        <v>349</v>
      </c>
      <c r="C222" s="42" t="s">
        <v>69</v>
      </c>
      <c r="D222" s="37"/>
      <c r="E222" s="37" t="s">
        <v>23</v>
      </c>
      <c r="F222" s="37">
        <v>23</v>
      </c>
      <c r="G222" s="37"/>
      <c r="H222" s="143" t="s">
        <v>438</v>
      </c>
      <c r="I222" s="37" t="s">
        <v>170</v>
      </c>
      <c r="J222" s="37">
        <v>7</v>
      </c>
      <c r="K222" t="s">
        <v>236</v>
      </c>
      <c r="L22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22" s="21" t="e">
        <f>IF(AND(L222&lt;&gt;"",#REF!=""),"Tipologia","")</f>
        <v>#REF!</v>
      </c>
      <c r="N222" s="21" t="e">
        <f>IF(AND(L222&lt;&gt;"",#REF!=""),"Data","")</f>
        <v>#REF!</v>
      </c>
      <c r="O222" s="21" t="e">
        <f>IF(AND(L222&lt;&gt;"",#REF!=""),"Zona","")</f>
        <v>#REF!</v>
      </c>
      <c r="P222" s="21" t="e">
        <f>IF(AND(L222&lt;&gt;"",#REF!=""),"Circolo","")</f>
        <v>#REF!</v>
      </c>
      <c r="Q222" s="10" t="str">
        <f t="shared" si="15"/>
        <v/>
      </c>
      <c r="R222" s="10"/>
      <c r="S222" s="10"/>
      <c r="T222" s="10"/>
      <c r="U222" s="10"/>
      <c r="V222" s="2"/>
      <c r="W222" s="3"/>
      <c r="X222" s="3"/>
      <c r="Y222" s="3"/>
      <c r="Z222" s="3"/>
      <c r="AA222" s="3"/>
      <c r="AC222" s="26"/>
      <c r="AD222" s="26"/>
      <c r="AE222" s="26"/>
      <c r="AF222" s="113"/>
      <c r="AG222" s="113"/>
      <c r="AH222" s="113"/>
      <c r="AI222" s="3"/>
      <c r="AJ222" s="3"/>
    </row>
    <row r="223" spans="1:36" ht="21" x14ac:dyDescent="0.25">
      <c r="A223" s="9"/>
      <c r="B223" s="166" t="s">
        <v>358</v>
      </c>
      <c r="C223" s="42" t="s">
        <v>69</v>
      </c>
      <c r="D223" s="37"/>
      <c r="E223" s="37" t="s">
        <v>24</v>
      </c>
      <c r="F223" s="37">
        <v>24</v>
      </c>
      <c r="G223" s="37"/>
      <c r="H223" s="143" t="s">
        <v>328</v>
      </c>
      <c r="I223" s="37" t="s">
        <v>160</v>
      </c>
      <c r="J223" s="37">
        <v>1</v>
      </c>
      <c r="K223" t="s">
        <v>216</v>
      </c>
      <c r="L22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23" s="21" t="e">
        <f>IF(AND(L223&lt;&gt;"",#REF!=""),"Tipologia","")</f>
        <v>#REF!</v>
      </c>
      <c r="N223" s="21" t="e">
        <f>IF(AND(L223&lt;&gt;"",#REF!=""),"Data","")</f>
        <v>#REF!</v>
      </c>
      <c r="O223" s="21" t="e">
        <f>IF(AND(L223&lt;&gt;"",#REF!=""),"Zona","")</f>
        <v>#REF!</v>
      </c>
      <c r="P223" s="21" t="e">
        <f>IF(AND(L223&lt;&gt;"",#REF!=""),"Circolo","")</f>
        <v>#REF!</v>
      </c>
      <c r="Q223" s="10" t="str">
        <f t="shared" si="15"/>
        <v/>
      </c>
      <c r="R223" s="10"/>
      <c r="S223" s="10"/>
      <c r="T223" s="10"/>
      <c r="U223" s="10"/>
      <c r="V223" s="2"/>
      <c r="W223" s="3"/>
      <c r="X223" s="3"/>
      <c r="Y223" s="3"/>
      <c r="Z223" s="3"/>
      <c r="AA223" s="3"/>
      <c r="AC223" s="26"/>
      <c r="AD223" s="26"/>
      <c r="AE223" s="26"/>
      <c r="AF223" s="113"/>
      <c r="AG223" s="113"/>
      <c r="AH223" s="113"/>
      <c r="AI223" s="3"/>
      <c r="AJ223" s="3"/>
    </row>
    <row r="224" spans="1:36" ht="21" x14ac:dyDescent="0.25">
      <c r="A224" s="9"/>
      <c r="B224" s="166" t="s">
        <v>387</v>
      </c>
      <c r="C224" s="42" t="s">
        <v>69</v>
      </c>
      <c r="D224" s="37"/>
      <c r="E224" s="37" t="s">
        <v>18</v>
      </c>
      <c r="F224" s="37">
        <v>24</v>
      </c>
      <c r="G224" s="37">
        <v>25</v>
      </c>
      <c r="H224" s="143" t="s">
        <v>372</v>
      </c>
      <c r="I224" s="37" t="s">
        <v>132</v>
      </c>
      <c r="J224" s="37">
        <v>5</v>
      </c>
      <c r="K224" t="s">
        <v>259</v>
      </c>
      <c r="L22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24" s="21" t="e">
        <f>IF(AND(L224&lt;&gt;"",#REF!=""),"Tipologia","")</f>
        <v>#REF!</v>
      </c>
      <c r="N224" s="21" t="e">
        <f>IF(AND(L224&lt;&gt;"",#REF!=""),"Data","")</f>
        <v>#REF!</v>
      </c>
      <c r="O224" s="21" t="e">
        <f>IF(AND(L224&lt;&gt;"",#REF!=""),"Zona","")</f>
        <v>#REF!</v>
      </c>
      <c r="P224" s="21" t="e">
        <f>IF(AND(L224&lt;&gt;"",#REF!=""),"Circolo","")</f>
        <v>#REF!</v>
      </c>
      <c r="Q224" s="10" t="str">
        <f t="shared" si="15"/>
        <v/>
      </c>
      <c r="R224" s="10"/>
      <c r="S224" s="10"/>
      <c r="T224" s="10"/>
      <c r="U224" s="10"/>
      <c r="V224" s="2"/>
      <c r="W224" s="3"/>
      <c r="X224" s="3"/>
      <c r="Y224" s="3"/>
      <c r="Z224" s="3"/>
      <c r="AA224" s="3"/>
      <c r="AC224" s="26"/>
      <c r="AD224" s="26"/>
      <c r="AE224" s="26"/>
      <c r="AF224" s="113"/>
      <c r="AG224" s="113"/>
      <c r="AH224" s="113"/>
      <c r="AI224" s="3"/>
      <c r="AJ224" s="3"/>
    </row>
    <row r="225" spans="1:36" ht="21" x14ac:dyDescent="0.25">
      <c r="A225" s="9"/>
      <c r="B225" s="166" t="s">
        <v>387</v>
      </c>
      <c r="C225" s="42" t="s">
        <v>69</v>
      </c>
      <c r="D225" s="37"/>
      <c r="E225" s="37" t="s">
        <v>18</v>
      </c>
      <c r="F225" s="37">
        <v>24</v>
      </c>
      <c r="G225" s="37">
        <v>25</v>
      </c>
      <c r="H225" s="143" t="s">
        <v>446</v>
      </c>
      <c r="I225" s="37" t="s">
        <v>170</v>
      </c>
      <c r="J225" s="37">
        <v>7</v>
      </c>
      <c r="K225" t="s">
        <v>259</v>
      </c>
      <c r="L22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25" s="21" t="e">
        <f>IF(AND(L225&lt;&gt;"",#REF!=""),"Tipologia","")</f>
        <v>#REF!</v>
      </c>
      <c r="N225" s="21" t="e">
        <f>IF(AND(L225&lt;&gt;"",#REF!=""),"Data","")</f>
        <v>#REF!</v>
      </c>
      <c r="O225" s="21" t="e">
        <f>IF(AND(L225&lt;&gt;"",#REF!=""),"Zona","")</f>
        <v>#REF!</v>
      </c>
      <c r="P225" s="21" t="e">
        <f>IF(AND(L225&lt;&gt;"",#REF!=""),"Circolo","")</f>
        <v>#REF!</v>
      </c>
      <c r="Q225" s="10" t="str">
        <f t="shared" si="15"/>
        <v/>
      </c>
      <c r="R225" s="10"/>
      <c r="S225" s="10"/>
      <c r="T225" s="10"/>
      <c r="U225" s="10"/>
      <c r="V225" s="2"/>
      <c r="W225" s="3"/>
      <c r="X225" s="3"/>
      <c r="Y225" s="3"/>
      <c r="Z225" s="3"/>
      <c r="AA225" s="3"/>
      <c r="AC225" s="26"/>
      <c r="AD225" s="26"/>
      <c r="AE225" s="26"/>
      <c r="AF225" s="113"/>
      <c r="AG225" s="113"/>
      <c r="AH225" s="113"/>
      <c r="AI225" s="3"/>
      <c r="AJ225" s="3"/>
    </row>
    <row r="226" spans="1:36" ht="21" x14ac:dyDescent="0.25">
      <c r="A226" s="9"/>
      <c r="B226" s="166" t="s">
        <v>358</v>
      </c>
      <c r="C226" s="42" t="s">
        <v>69</v>
      </c>
      <c r="D226" s="37" t="s">
        <v>596</v>
      </c>
      <c r="E226" s="37" t="s">
        <v>22</v>
      </c>
      <c r="F226" s="37">
        <v>24</v>
      </c>
      <c r="G226" s="37"/>
      <c r="H226" s="143" t="s">
        <v>598</v>
      </c>
      <c r="I226" s="37" t="s">
        <v>172</v>
      </c>
      <c r="J226" s="37">
        <v>7</v>
      </c>
      <c r="K226" t="s">
        <v>216</v>
      </c>
      <c r="L22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26" s="21" t="e">
        <f>IF(AND(L226&lt;&gt;"",#REF!=""),"Tipologia","")</f>
        <v>#REF!</v>
      </c>
      <c r="N226" s="21" t="e">
        <f>IF(AND(L226&lt;&gt;"",#REF!=""),"Data","")</f>
        <v>#REF!</v>
      </c>
      <c r="O226" s="21" t="e">
        <f>IF(AND(L226&lt;&gt;"",#REF!=""),"Zona","")</f>
        <v>#REF!</v>
      </c>
      <c r="P226" s="21" t="e">
        <f>IF(AND(L226&lt;&gt;"",#REF!=""),"Circolo","")</f>
        <v>#REF!</v>
      </c>
      <c r="Q226" s="10" t="str">
        <f t="shared" si="15"/>
        <v/>
      </c>
      <c r="R226" s="10"/>
      <c r="S226" s="10"/>
      <c r="T226" s="10"/>
      <c r="U226" s="10"/>
      <c r="V226" s="2"/>
      <c r="W226" s="3"/>
      <c r="X226" s="3"/>
      <c r="Y226" s="3"/>
      <c r="Z226" s="3"/>
      <c r="AA226" s="3"/>
      <c r="AC226" s="26"/>
      <c r="AD226" s="26"/>
      <c r="AE226" s="26"/>
      <c r="AF226" s="113"/>
      <c r="AG226" s="113"/>
      <c r="AH226" s="113"/>
      <c r="AI226" s="3"/>
      <c r="AJ226" s="3"/>
    </row>
    <row r="227" spans="1:36" ht="21" x14ac:dyDescent="0.25">
      <c r="A227" s="9"/>
      <c r="B227" s="166" t="s">
        <v>344</v>
      </c>
      <c r="C227" s="42" t="s">
        <v>69</v>
      </c>
      <c r="D227" s="37"/>
      <c r="E227" s="37" t="s">
        <v>24</v>
      </c>
      <c r="F227" s="37">
        <v>25</v>
      </c>
      <c r="G227" s="37"/>
      <c r="H227" s="143" t="s">
        <v>328</v>
      </c>
      <c r="I227" s="37" t="s">
        <v>92</v>
      </c>
      <c r="J227" s="37">
        <v>4</v>
      </c>
      <c r="K227" t="s">
        <v>220</v>
      </c>
      <c r="L22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27" s="21" t="e">
        <f>IF(AND(L227&lt;&gt;"",#REF!=""),"Tipologia","")</f>
        <v>#REF!</v>
      </c>
      <c r="N227" s="21" t="e">
        <f>IF(AND(L227&lt;&gt;"",#REF!=""),"Data","")</f>
        <v>#REF!</v>
      </c>
      <c r="O227" s="21" t="e">
        <f>IF(AND(L227&lt;&gt;"",#REF!=""),"Zona","")</f>
        <v>#REF!</v>
      </c>
      <c r="P227" s="21" t="e">
        <f>IF(AND(L227&lt;&gt;"",#REF!=""),"Circolo","")</f>
        <v>#REF!</v>
      </c>
      <c r="Q227" s="10" t="str">
        <f t="shared" si="15"/>
        <v/>
      </c>
      <c r="R227" s="10"/>
      <c r="S227" s="10"/>
      <c r="T227" s="10"/>
      <c r="U227" s="10"/>
      <c r="V227" s="2"/>
      <c r="W227" s="3"/>
      <c r="X227" s="3"/>
      <c r="Y227" s="3"/>
      <c r="Z227" s="3"/>
      <c r="AA227" s="3"/>
      <c r="AC227" s="26"/>
      <c r="AD227" s="26"/>
      <c r="AE227" s="26"/>
      <c r="AF227" s="113"/>
      <c r="AG227" s="113"/>
      <c r="AH227" s="113"/>
      <c r="AI227" s="3"/>
      <c r="AJ227" s="3"/>
    </row>
    <row r="228" spans="1:36" ht="21" x14ac:dyDescent="0.25">
      <c r="A228" s="9"/>
      <c r="B228" s="166" t="s">
        <v>344</v>
      </c>
      <c r="C228" s="42" t="s">
        <v>69</v>
      </c>
      <c r="D228" s="37"/>
      <c r="E228" s="37" t="s">
        <v>23</v>
      </c>
      <c r="F228" s="37">
        <v>25</v>
      </c>
      <c r="G228" s="37"/>
      <c r="H228" s="143" t="s">
        <v>327</v>
      </c>
      <c r="I228" s="37" t="s">
        <v>413</v>
      </c>
      <c r="J228" s="37">
        <v>6</v>
      </c>
      <c r="K228" t="s">
        <v>220</v>
      </c>
      <c r="L22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28" s="21" t="e">
        <f>IF(AND(L228&lt;&gt;"",#REF!=""),"Tipologia","")</f>
        <v>#REF!</v>
      </c>
      <c r="N228" s="21" t="e">
        <f>IF(AND(L228&lt;&gt;"",#REF!=""),"Data","")</f>
        <v>#REF!</v>
      </c>
      <c r="O228" s="21" t="e">
        <f>IF(AND(L228&lt;&gt;"",#REF!=""),"Zona","")</f>
        <v>#REF!</v>
      </c>
      <c r="P228" s="21" t="e">
        <f>IF(AND(L228&lt;&gt;"",#REF!=""),"Circolo","")</f>
        <v>#REF!</v>
      </c>
      <c r="Q228" s="10" t="str">
        <f t="shared" si="15"/>
        <v/>
      </c>
      <c r="R228" s="10"/>
      <c r="S228" s="10"/>
      <c r="T228" s="10"/>
      <c r="U228" s="10"/>
      <c r="V228" s="2"/>
      <c r="W228" s="3"/>
      <c r="X228" s="3"/>
      <c r="Y228" s="3"/>
      <c r="Z228" s="3"/>
      <c r="AA228" s="3"/>
      <c r="AC228" s="26"/>
      <c r="AD228" s="26"/>
      <c r="AE228" s="26"/>
      <c r="AF228" s="113"/>
      <c r="AG228" s="113"/>
      <c r="AH228" s="113"/>
      <c r="AI228" s="3"/>
      <c r="AJ228" s="3"/>
    </row>
    <row r="229" spans="1:36" ht="21" x14ac:dyDescent="0.25">
      <c r="A229" s="9"/>
      <c r="B229" s="166" t="s">
        <v>344</v>
      </c>
      <c r="C229" s="42" t="s">
        <v>69</v>
      </c>
      <c r="D229" s="37"/>
      <c r="E229" s="37" t="s">
        <v>24</v>
      </c>
      <c r="F229" s="37">
        <v>25</v>
      </c>
      <c r="G229" s="37"/>
      <c r="H229" s="143" t="s">
        <v>328</v>
      </c>
      <c r="I229" s="37" t="s">
        <v>413</v>
      </c>
      <c r="J229" s="37">
        <v>6</v>
      </c>
      <c r="K229" t="s">
        <v>220</v>
      </c>
      <c r="L22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29" s="21" t="e">
        <f>IF(AND(L229&lt;&gt;"",#REF!=""),"Tipologia","")</f>
        <v>#REF!</v>
      </c>
      <c r="N229" s="21" t="e">
        <f>IF(AND(L229&lt;&gt;"",#REF!=""),"Data","")</f>
        <v>#REF!</v>
      </c>
      <c r="O229" s="21" t="e">
        <f>IF(AND(L229&lt;&gt;"",#REF!=""),"Zona","")</f>
        <v>#REF!</v>
      </c>
      <c r="P229" s="21" t="e">
        <f>IF(AND(L229&lt;&gt;"",#REF!=""),"Circolo","")</f>
        <v>#REF!</v>
      </c>
      <c r="Q229" s="10" t="str">
        <f t="shared" si="15"/>
        <v/>
      </c>
      <c r="R229" s="10"/>
      <c r="S229" s="10"/>
      <c r="T229" s="10"/>
      <c r="U229" s="10"/>
      <c r="V229" s="2"/>
      <c r="W229" s="3"/>
      <c r="X229" s="3"/>
      <c r="Y229" s="3"/>
      <c r="Z229" s="3"/>
      <c r="AA229" s="3"/>
      <c r="AC229" s="26"/>
      <c r="AD229" s="26"/>
      <c r="AE229" s="26"/>
      <c r="AF229" s="113"/>
      <c r="AG229" s="113"/>
      <c r="AH229" s="113"/>
      <c r="AI229" s="3"/>
      <c r="AJ229" s="3"/>
    </row>
    <row r="230" spans="1:36" ht="21" x14ac:dyDescent="0.25">
      <c r="A230" s="9"/>
      <c r="B230" s="166" t="s">
        <v>344</v>
      </c>
      <c r="C230" s="42" t="s">
        <v>69</v>
      </c>
      <c r="D230" s="37"/>
      <c r="E230" s="37" t="s">
        <v>23</v>
      </c>
      <c r="F230" s="37">
        <v>25</v>
      </c>
      <c r="G230" s="37"/>
      <c r="H230" s="143" t="s">
        <v>436</v>
      </c>
      <c r="I230" s="37" t="s">
        <v>443</v>
      </c>
      <c r="J230" s="37">
        <v>7</v>
      </c>
      <c r="K230" t="s">
        <v>220</v>
      </c>
      <c r="L23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30" s="21" t="e">
        <f>IF(AND(L230&lt;&gt;"",#REF!=""),"Tipologia","")</f>
        <v>#REF!</v>
      </c>
      <c r="N230" s="21" t="e">
        <f>IF(AND(L230&lt;&gt;"",#REF!=""),"Data","")</f>
        <v>#REF!</v>
      </c>
      <c r="O230" s="21" t="e">
        <f>IF(AND(L230&lt;&gt;"",#REF!=""),"Zona","")</f>
        <v>#REF!</v>
      </c>
      <c r="P230" s="21" t="e">
        <f>IF(AND(L230&lt;&gt;"",#REF!=""),"Circolo","")</f>
        <v>#REF!</v>
      </c>
      <c r="Q230" s="10" t="str">
        <f t="shared" si="15"/>
        <v/>
      </c>
      <c r="R230" s="10"/>
      <c r="S230" s="10"/>
      <c r="T230" s="10"/>
      <c r="U230" s="10"/>
      <c r="V230" s="2"/>
      <c r="W230" s="3"/>
      <c r="X230" s="3"/>
      <c r="Y230" s="3"/>
      <c r="Z230" s="3"/>
      <c r="AA230" s="3"/>
      <c r="AC230" s="26"/>
      <c r="AD230" s="26"/>
      <c r="AE230" s="26"/>
      <c r="AF230" s="113"/>
      <c r="AG230" s="113"/>
      <c r="AH230" s="113"/>
      <c r="AI230" s="3"/>
      <c r="AJ230" s="3"/>
    </row>
    <row r="231" spans="1:36" ht="21" x14ac:dyDescent="0.25">
      <c r="A231" s="9"/>
      <c r="B231" s="166" t="s">
        <v>359</v>
      </c>
      <c r="C231" s="42" t="s">
        <v>69</v>
      </c>
      <c r="D231" s="37"/>
      <c r="E231" s="37" t="s">
        <v>23</v>
      </c>
      <c r="F231" s="37">
        <v>26</v>
      </c>
      <c r="G231" s="37"/>
      <c r="H231" s="143" t="s">
        <v>327</v>
      </c>
      <c r="I231" s="37" t="s">
        <v>154</v>
      </c>
      <c r="J231" s="37">
        <v>1</v>
      </c>
      <c r="K231" t="s">
        <v>240</v>
      </c>
      <c r="L23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31" s="21" t="e">
        <f>IF(AND(L231&lt;&gt;"",#REF!=""),"Tipologia","")</f>
        <v>#REF!</v>
      </c>
      <c r="N231" s="21" t="e">
        <f>IF(AND(L231&lt;&gt;"",#REF!=""),"Data","")</f>
        <v>#REF!</v>
      </c>
      <c r="O231" s="21" t="e">
        <f>IF(AND(L231&lt;&gt;"",#REF!=""),"Zona","")</f>
        <v>#REF!</v>
      </c>
      <c r="P231" s="21" t="e">
        <f>IF(AND(L231&lt;&gt;"",#REF!=""),"Circolo","")</f>
        <v>#REF!</v>
      </c>
      <c r="Q231" s="10" t="str">
        <f t="shared" si="15"/>
        <v/>
      </c>
      <c r="R231" s="10"/>
      <c r="S231" s="10"/>
      <c r="T231" s="10"/>
      <c r="U231" s="10"/>
      <c r="V231" s="2"/>
      <c r="W231" s="3"/>
      <c r="X231" s="3"/>
      <c r="Y231" s="3"/>
      <c r="Z231" s="3"/>
      <c r="AA231" s="3"/>
      <c r="AC231" s="26"/>
      <c r="AD231" s="26"/>
      <c r="AE231" s="26"/>
      <c r="AF231" s="113"/>
      <c r="AG231" s="113"/>
      <c r="AH231" s="113"/>
      <c r="AI231" s="3"/>
      <c r="AJ231" s="3"/>
    </row>
    <row r="232" spans="1:36" ht="21" x14ac:dyDescent="0.25">
      <c r="A232" s="9"/>
      <c r="B232" s="166" t="s">
        <v>353</v>
      </c>
      <c r="C232" s="42" t="s">
        <v>69</v>
      </c>
      <c r="D232" s="37"/>
      <c r="E232" s="37" t="s">
        <v>24</v>
      </c>
      <c r="F232" s="37">
        <v>28</v>
      </c>
      <c r="G232" s="37"/>
      <c r="H232" s="143" t="s">
        <v>328</v>
      </c>
      <c r="I232" s="37" t="s">
        <v>87</v>
      </c>
      <c r="J232" s="37">
        <v>1</v>
      </c>
      <c r="K232" t="s">
        <v>215</v>
      </c>
      <c r="L23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32" s="21" t="e">
        <f>IF(AND(L232&lt;&gt;"",#REF!=""),"Tipologia","")</f>
        <v>#REF!</v>
      </c>
      <c r="N232" s="21" t="e">
        <f>IF(AND(L232&lt;&gt;"",#REF!=""),"Data","")</f>
        <v>#REF!</v>
      </c>
      <c r="O232" s="21" t="e">
        <f>IF(AND(L232&lt;&gt;"",#REF!=""),"Zona","")</f>
        <v>#REF!</v>
      </c>
      <c r="P232" s="21" t="e">
        <f>IF(AND(L232&lt;&gt;"",#REF!=""),"Circolo","")</f>
        <v>#REF!</v>
      </c>
      <c r="Q232" s="10" t="str">
        <f t="shared" si="15"/>
        <v/>
      </c>
      <c r="R232" s="10"/>
      <c r="S232" s="10"/>
      <c r="T232" s="10"/>
      <c r="U232" s="10"/>
      <c r="V232" s="2"/>
      <c r="W232" s="3"/>
      <c r="X232" s="3"/>
      <c r="Y232" s="3"/>
      <c r="Z232" s="3"/>
      <c r="AA232" s="3"/>
      <c r="AC232" s="26"/>
      <c r="AD232" s="26"/>
      <c r="AE232" s="26"/>
      <c r="AF232" s="113"/>
      <c r="AG232" s="113"/>
      <c r="AH232" s="113"/>
      <c r="AI232" s="3"/>
      <c r="AJ232" s="3"/>
    </row>
    <row r="233" spans="1:36" ht="21" x14ac:dyDescent="0.25">
      <c r="A233" s="9"/>
      <c r="B233" s="166" t="s">
        <v>235</v>
      </c>
      <c r="C233" s="42" t="s">
        <v>69</v>
      </c>
      <c r="D233" s="37"/>
      <c r="E233" s="37" t="s">
        <v>59</v>
      </c>
      <c r="F233" s="37">
        <v>28</v>
      </c>
      <c r="G233" s="37">
        <v>30</v>
      </c>
      <c r="H233" s="143" t="s">
        <v>282</v>
      </c>
      <c r="I233" s="37" t="s">
        <v>100</v>
      </c>
      <c r="J233" s="37">
        <v>2</v>
      </c>
      <c r="K233" t="s">
        <v>266</v>
      </c>
      <c r="L23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33" s="21" t="e">
        <f>IF(AND(L233&lt;&gt;"",#REF!=""),"Tipologia","")</f>
        <v>#REF!</v>
      </c>
      <c r="N233" s="21" t="e">
        <f>IF(AND(L233&lt;&gt;"",#REF!=""),"Data","")</f>
        <v>#REF!</v>
      </c>
      <c r="O233" s="21" t="e">
        <f>IF(AND(L233&lt;&gt;"",#REF!=""),"Zona","")</f>
        <v>#REF!</v>
      </c>
      <c r="P233" s="21" t="e">
        <f>IF(AND(L233&lt;&gt;"",#REF!=""),"Circolo","")</f>
        <v>#REF!</v>
      </c>
      <c r="Q233" s="10" t="str">
        <f t="shared" si="15"/>
        <v/>
      </c>
      <c r="R233" s="10"/>
      <c r="S233" s="10"/>
      <c r="T233" s="10"/>
      <c r="U233" s="10"/>
      <c r="V233" s="2"/>
      <c r="W233" s="3"/>
      <c r="X233" s="3"/>
      <c r="Y233" s="3"/>
      <c r="Z233" s="3"/>
      <c r="AA233" s="3"/>
      <c r="AC233" s="26"/>
      <c r="AD233" s="26"/>
      <c r="AE233" s="26"/>
      <c r="AF233" s="113"/>
      <c r="AG233" s="113"/>
      <c r="AH233" s="113"/>
      <c r="AI233" s="3"/>
      <c r="AJ233" s="3"/>
    </row>
    <row r="234" spans="1:36" ht="21" x14ac:dyDescent="0.25">
      <c r="A234" s="9"/>
      <c r="B234" s="166" t="s">
        <v>353</v>
      </c>
      <c r="C234" s="42" t="s">
        <v>69</v>
      </c>
      <c r="D234" s="37"/>
      <c r="E234" s="37" t="s">
        <v>23</v>
      </c>
      <c r="F234" s="37">
        <v>28</v>
      </c>
      <c r="G234" s="37"/>
      <c r="H234" s="143" t="s">
        <v>327</v>
      </c>
      <c r="I234" s="37" t="s">
        <v>94</v>
      </c>
      <c r="J234" s="37">
        <v>2</v>
      </c>
      <c r="K234" t="s">
        <v>215</v>
      </c>
      <c r="L23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34" s="21" t="e">
        <f>IF(AND(L234&lt;&gt;"",#REF!=""),"Tipologia","")</f>
        <v>#REF!</v>
      </c>
      <c r="N234" s="21" t="e">
        <f>IF(AND(L234&lt;&gt;"",#REF!=""),"Data","")</f>
        <v>#REF!</v>
      </c>
      <c r="O234" s="21" t="e">
        <f>IF(AND(L234&lt;&gt;"",#REF!=""),"Zona","")</f>
        <v>#REF!</v>
      </c>
      <c r="P234" s="21" t="e">
        <f>IF(AND(L234&lt;&gt;"",#REF!=""),"Circolo","")</f>
        <v>#REF!</v>
      </c>
      <c r="Q234" s="10" t="str">
        <f t="shared" si="15"/>
        <v/>
      </c>
      <c r="R234" s="10"/>
      <c r="S234" s="10"/>
      <c r="T234" s="10"/>
      <c r="U234" s="10"/>
      <c r="V234" s="2"/>
      <c r="W234" s="3"/>
      <c r="X234" s="3"/>
      <c r="Y234" s="3"/>
      <c r="Z234" s="3"/>
      <c r="AA234" s="3"/>
      <c r="AC234" s="26"/>
      <c r="AD234" s="26"/>
      <c r="AE234" s="26"/>
      <c r="AF234" s="113"/>
      <c r="AG234" s="113"/>
      <c r="AH234" s="113"/>
      <c r="AI234" s="3"/>
      <c r="AJ234" s="3"/>
    </row>
    <row r="235" spans="1:36" ht="21" x14ac:dyDescent="0.25">
      <c r="A235" s="9"/>
      <c r="B235" s="166" t="s">
        <v>353</v>
      </c>
      <c r="C235" s="42" t="s">
        <v>69</v>
      </c>
      <c r="D235" s="37"/>
      <c r="E235" s="37" t="s">
        <v>23</v>
      </c>
      <c r="F235" s="37">
        <v>28</v>
      </c>
      <c r="G235" s="37"/>
      <c r="H235" s="143" t="s">
        <v>400</v>
      </c>
      <c r="I235" s="37" t="s">
        <v>101</v>
      </c>
      <c r="J235" s="37">
        <v>3</v>
      </c>
      <c r="K235" t="s">
        <v>215</v>
      </c>
      <c r="L23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35" s="21" t="e">
        <f>IF(AND(L235&lt;&gt;"",#REF!=""),"Tipologia","")</f>
        <v>#REF!</v>
      </c>
      <c r="N235" s="21" t="e">
        <f>IF(AND(L235&lt;&gt;"",#REF!=""),"Data","")</f>
        <v>#REF!</v>
      </c>
      <c r="O235" s="21" t="e">
        <f>IF(AND(L235&lt;&gt;"",#REF!=""),"Zona","")</f>
        <v>#REF!</v>
      </c>
      <c r="P235" s="21" t="e">
        <f>IF(AND(L235&lt;&gt;"",#REF!=""),"Circolo","")</f>
        <v>#REF!</v>
      </c>
      <c r="Q235" s="10" t="str">
        <f t="shared" si="15"/>
        <v/>
      </c>
      <c r="R235" s="10"/>
      <c r="S235" s="10"/>
      <c r="T235" s="10"/>
      <c r="U235" s="10"/>
      <c r="V235" s="2"/>
      <c r="W235" s="3"/>
      <c r="X235" s="3"/>
      <c r="Y235" s="3"/>
      <c r="Z235" s="3"/>
      <c r="AA235" s="3"/>
      <c r="AC235" s="26"/>
      <c r="AD235" s="26"/>
      <c r="AE235" s="26"/>
      <c r="AF235" s="113"/>
      <c r="AG235" s="113"/>
      <c r="AH235" s="113"/>
      <c r="AI235" s="3"/>
      <c r="AJ235" s="3"/>
    </row>
    <row r="236" spans="1:36" ht="21" x14ac:dyDescent="0.25">
      <c r="A236" s="9"/>
      <c r="B236" s="166" t="s">
        <v>353</v>
      </c>
      <c r="C236" s="42" t="s">
        <v>69</v>
      </c>
      <c r="D236" s="37"/>
      <c r="E236" s="37" t="s">
        <v>22</v>
      </c>
      <c r="F236" s="37">
        <v>28</v>
      </c>
      <c r="G236" s="37"/>
      <c r="H236" s="143" t="s">
        <v>329</v>
      </c>
      <c r="I236" s="37" t="s">
        <v>468</v>
      </c>
      <c r="J236" s="37">
        <v>4</v>
      </c>
      <c r="K236" t="s">
        <v>215</v>
      </c>
      <c r="L23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36" s="21" t="e">
        <f>IF(AND(L236&lt;&gt;"",#REF!=""),"Tipologia","")</f>
        <v>#REF!</v>
      </c>
      <c r="N236" s="21" t="e">
        <f>IF(AND(L236&lt;&gt;"",#REF!=""),"Data","")</f>
        <v>#REF!</v>
      </c>
      <c r="O236" s="21" t="e">
        <f>IF(AND(L236&lt;&gt;"",#REF!=""),"Zona","")</f>
        <v>#REF!</v>
      </c>
      <c r="P236" s="21" t="e">
        <f>IF(AND(L236&lt;&gt;"",#REF!=""),"Circolo","")</f>
        <v>#REF!</v>
      </c>
      <c r="Q236" s="10" t="str">
        <f t="shared" si="15"/>
        <v/>
      </c>
      <c r="R236" s="10"/>
      <c r="S236" s="10"/>
      <c r="T236" s="10"/>
      <c r="U236" s="10"/>
      <c r="V236" s="2"/>
      <c r="W236" s="3"/>
      <c r="X236" s="3"/>
      <c r="Y236" s="3"/>
      <c r="Z236" s="3"/>
      <c r="AA236" s="3"/>
      <c r="AC236" s="26"/>
      <c r="AD236" s="26"/>
      <c r="AE236" s="26"/>
      <c r="AF236" s="113"/>
      <c r="AG236" s="113"/>
      <c r="AH236" s="113"/>
      <c r="AI236" s="3"/>
      <c r="AJ236" s="3"/>
    </row>
    <row r="237" spans="1:36" ht="21" x14ac:dyDescent="0.25">
      <c r="A237" s="9"/>
      <c r="B237" s="166" t="s">
        <v>350</v>
      </c>
      <c r="C237" s="42" t="s">
        <v>69</v>
      </c>
      <c r="D237" s="37"/>
      <c r="E237" s="37" t="s">
        <v>23</v>
      </c>
      <c r="F237" s="37">
        <v>29</v>
      </c>
      <c r="G237" s="37"/>
      <c r="H237" s="143" t="s">
        <v>327</v>
      </c>
      <c r="I237" s="37" t="s">
        <v>121</v>
      </c>
      <c r="J237" s="37">
        <v>2</v>
      </c>
      <c r="K237" t="s">
        <v>219</v>
      </c>
      <c r="L23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37" s="21" t="e">
        <f>IF(AND(L237&lt;&gt;"",#REF!=""),"Tipologia","")</f>
        <v>#REF!</v>
      </c>
      <c r="N237" s="21" t="e">
        <f>IF(AND(L237&lt;&gt;"",#REF!=""),"Data","")</f>
        <v>#REF!</v>
      </c>
      <c r="O237" s="21" t="e">
        <f>IF(AND(L237&lt;&gt;"",#REF!=""),"Zona","")</f>
        <v>#REF!</v>
      </c>
      <c r="P237" s="21" t="e">
        <f>IF(AND(L237&lt;&gt;"",#REF!=""),"Circolo","")</f>
        <v>#REF!</v>
      </c>
      <c r="Q237" s="10" t="str">
        <f t="shared" si="15"/>
        <v/>
      </c>
      <c r="R237" s="10"/>
      <c r="S237" s="10"/>
      <c r="T237" s="10"/>
      <c r="U237" s="10"/>
      <c r="V237" s="2"/>
      <c r="W237" s="3"/>
      <c r="X237" s="3"/>
      <c r="Y237" s="3"/>
      <c r="Z237" s="3"/>
      <c r="AA237" s="3"/>
      <c r="AC237" s="26"/>
      <c r="AD237" s="26"/>
      <c r="AE237" s="26"/>
      <c r="AF237" s="113"/>
      <c r="AG237" s="113"/>
      <c r="AH237" s="113"/>
      <c r="AI237" s="3"/>
      <c r="AJ237" s="3"/>
    </row>
    <row r="238" spans="1:36" ht="21" x14ac:dyDescent="0.25">
      <c r="A238" s="9"/>
      <c r="B238" s="166" t="s">
        <v>320</v>
      </c>
      <c r="C238" s="42" t="s">
        <v>69</v>
      </c>
      <c r="D238" s="37"/>
      <c r="E238" s="37" t="s">
        <v>20</v>
      </c>
      <c r="F238" s="37">
        <v>29</v>
      </c>
      <c r="G238" s="37" t="s">
        <v>319</v>
      </c>
      <c r="H238" s="143" t="s">
        <v>246</v>
      </c>
      <c r="I238" s="37" t="s">
        <v>90</v>
      </c>
      <c r="J238" s="37">
        <v>6</v>
      </c>
      <c r="K238" t="s">
        <v>221</v>
      </c>
      <c r="L23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38" s="21" t="e">
        <f>IF(AND(L238&lt;&gt;"",#REF!=""),"Tipologia","")</f>
        <v>#REF!</v>
      </c>
      <c r="N238" s="21" t="e">
        <f>IF(AND(L238&lt;&gt;"",#REF!=""),"Data","")</f>
        <v>#REF!</v>
      </c>
      <c r="O238" s="21" t="e">
        <f>IF(AND(L238&lt;&gt;"",#REF!=""),"Zona","")</f>
        <v>#REF!</v>
      </c>
      <c r="P238" s="21" t="e">
        <f>IF(AND(L238&lt;&gt;"",#REF!=""),"Circolo","")</f>
        <v>#REF!</v>
      </c>
      <c r="Q238" s="10" t="str">
        <f t="shared" si="15"/>
        <v/>
      </c>
      <c r="R238" s="10"/>
      <c r="S238" s="10"/>
      <c r="T238" s="10"/>
      <c r="U238" s="10"/>
      <c r="V238" s="2"/>
      <c r="W238" s="3"/>
      <c r="X238" s="3"/>
      <c r="Y238" s="3"/>
      <c r="Z238" s="3"/>
      <c r="AA238" s="3"/>
      <c r="AC238" s="26"/>
      <c r="AD238" s="26"/>
      <c r="AE238" s="26"/>
      <c r="AF238" s="113"/>
      <c r="AG238" s="113"/>
      <c r="AH238" s="113"/>
      <c r="AI238" s="3"/>
      <c r="AJ238" s="3"/>
    </row>
    <row r="239" spans="1:36" ht="21" x14ac:dyDescent="0.25">
      <c r="A239" s="9"/>
      <c r="B239" s="166" t="s">
        <v>390</v>
      </c>
      <c r="C239" s="42" t="s">
        <v>69</v>
      </c>
      <c r="D239" s="37"/>
      <c r="E239" s="37" t="s">
        <v>22</v>
      </c>
      <c r="F239" s="37">
        <v>30</v>
      </c>
      <c r="G239" s="37"/>
      <c r="H239" s="143" t="s">
        <v>329</v>
      </c>
      <c r="I239" s="37" t="s">
        <v>401</v>
      </c>
      <c r="J239" s="37">
        <v>3</v>
      </c>
      <c r="K239" t="s">
        <v>236</v>
      </c>
      <c r="L23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39" s="21" t="e">
        <f>IF(AND(L239&lt;&gt;"",#REF!=""),"Tipologia","")</f>
        <v>#REF!</v>
      </c>
      <c r="N239" s="21" t="e">
        <f>IF(AND(L239&lt;&gt;"",#REF!=""),"Data","")</f>
        <v>#REF!</v>
      </c>
      <c r="O239" s="21" t="e">
        <f>IF(AND(L239&lt;&gt;"",#REF!=""),"Zona","")</f>
        <v>#REF!</v>
      </c>
      <c r="P239" s="21" t="e">
        <f>IF(AND(L239&lt;&gt;"",#REF!=""),"Circolo","")</f>
        <v>#REF!</v>
      </c>
      <c r="Q239" s="10" t="str">
        <f t="shared" si="15"/>
        <v/>
      </c>
      <c r="R239" s="10"/>
      <c r="S239" s="10"/>
      <c r="T239" s="10"/>
      <c r="U239" s="10"/>
      <c r="V239" s="2"/>
      <c r="W239" s="3"/>
      <c r="X239" s="3"/>
      <c r="Y239" s="3"/>
      <c r="Z239" s="3"/>
      <c r="AA239" s="3"/>
      <c r="AC239" s="26"/>
      <c r="AD239" s="26"/>
      <c r="AE239" s="26"/>
      <c r="AF239" s="113"/>
      <c r="AG239" s="113"/>
      <c r="AH239" s="113"/>
      <c r="AI239" s="3"/>
      <c r="AJ239" s="3"/>
    </row>
    <row r="240" spans="1:36" ht="21" x14ac:dyDescent="0.25">
      <c r="A240" s="9"/>
      <c r="B240" s="166" t="s">
        <v>588</v>
      </c>
      <c r="C240" s="42" t="s">
        <v>69</v>
      </c>
      <c r="D240" s="37"/>
      <c r="E240" s="37" t="s">
        <v>20</v>
      </c>
      <c r="F240" s="37">
        <v>30</v>
      </c>
      <c r="G240" s="37" t="s">
        <v>319</v>
      </c>
      <c r="H240" s="143" t="s">
        <v>243</v>
      </c>
      <c r="I240" s="37" t="s">
        <v>90</v>
      </c>
      <c r="J240" s="37">
        <v>6</v>
      </c>
      <c r="K240" t="s">
        <v>237</v>
      </c>
      <c r="L24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40" s="21" t="e">
        <f>IF(AND(L240&lt;&gt;"",#REF!=""),"Tipologia","")</f>
        <v>#REF!</v>
      </c>
      <c r="N240" s="21" t="e">
        <f>IF(AND(L240&lt;&gt;"",#REF!=""),"Data","")</f>
        <v>#REF!</v>
      </c>
      <c r="O240" s="21" t="e">
        <f>IF(AND(L240&lt;&gt;"",#REF!=""),"Zona","")</f>
        <v>#REF!</v>
      </c>
      <c r="P240" s="21" t="e">
        <f>IF(AND(L240&lt;&gt;"",#REF!=""),"Circolo","")</f>
        <v>#REF!</v>
      </c>
      <c r="Q240" s="10" t="str">
        <f t="shared" si="15"/>
        <v/>
      </c>
      <c r="R240" s="10"/>
      <c r="S240" s="10"/>
      <c r="T240" s="10"/>
      <c r="U240" s="10"/>
      <c r="V240" s="2"/>
      <c r="W240" s="3"/>
      <c r="X240" s="3"/>
      <c r="Y240" s="3"/>
      <c r="Z240" s="3"/>
      <c r="AA240" s="3"/>
      <c r="AC240" s="26"/>
      <c r="AD240" s="26"/>
      <c r="AE240" s="26"/>
      <c r="AF240" s="113"/>
      <c r="AG240" s="113"/>
      <c r="AH240" s="113"/>
      <c r="AI240" s="3"/>
      <c r="AJ240" s="3"/>
    </row>
    <row r="241" spans="2:36" ht="21" x14ac:dyDescent="0.25">
      <c r="B241" s="166" t="s">
        <v>65</v>
      </c>
      <c r="C241" s="42" t="s">
        <v>70</v>
      </c>
      <c r="D241" s="37"/>
      <c r="E241" s="37"/>
      <c r="F241" s="37"/>
      <c r="G241" s="37" t="s">
        <v>65</v>
      </c>
      <c r="H241" s="143" t="s">
        <v>5</v>
      </c>
      <c r="I241" s="37"/>
      <c r="J241" s="37"/>
      <c r="K241" t="s">
        <v>65</v>
      </c>
      <c r="L24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41" s="21" t="e">
        <f>IF(AND(L241&lt;&gt;"",#REF!=""),"Tipologia","")</f>
        <v>#REF!</v>
      </c>
      <c r="N241" s="21" t="e">
        <f>IF(AND(L241&lt;&gt;"",#REF!=""),"Data","")</f>
        <v>#REF!</v>
      </c>
      <c r="O241" s="21" t="e">
        <f>IF(AND(L241&lt;&gt;"",#REF!=""),"Zona","")</f>
        <v>#REF!</v>
      </c>
      <c r="P241" s="21" t="e">
        <f>IF(AND(L241&lt;&gt;"",#REF!=""),"Circolo","")</f>
        <v>#REF!</v>
      </c>
      <c r="Q241" s="10" t="str">
        <f t="shared" si="15"/>
        <v/>
      </c>
      <c r="R241" s="10"/>
      <c r="S241" s="10"/>
      <c r="T241" s="10"/>
      <c r="U241" s="10"/>
      <c r="V241" s="2"/>
      <c r="W241" s="3"/>
      <c r="X241" s="3"/>
      <c r="Y241" s="3"/>
      <c r="Z241" s="3"/>
      <c r="AA241" s="3"/>
      <c r="AC241" s="26"/>
      <c r="AD241" s="26"/>
      <c r="AE241" s="26"/>
      <c r="AF241" s="113"/>
      <c r="AG241" s="113"/>
      <c r="AH241" s="113"/>
      <c r="AI241" s="3"/>
      <c r="AJ241" s="3"/>
    </row>
    <row r="242" spans="2:36" ht="21" x14ac:dyDescent="0.25">
      <c r="B242" s="166" t="s">
        <v>258</v>
      </c>
      <c r="C242" s="42" t="s">
        <v>70</v>
      </c>
      <c r="D242" s="37"/>
      <c r="E242" s="37" t="s">
        <v>20</v>
      </c>
      <c r="F242" s="37">
        <v>1</v>
      </c>
      <c r="G242" s="37">
        <v>2</v>
      </c>
      <c r="H242" s="143" t="s">
        <v>249</v>
      </c>
      <c r="I242" s="37" t="s">
        <v>163</v>
      </c>
      <c r="J242" s="37">
        <v>1</v>
      </c>
      <c r="K242" t="s">
        <v>259</v>
      </c>
      <c r="L24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42" s="21" t="e">
        <f>IF(AND(L242&lt;&gt;"",#REF!=""),"Tipologia","")</f>
        <v>#REF!</v>
      </c>
      <c r="N242" s="21" t="e">
        <f>IF(AND(L242&lt;&gt;"",#REF!=""),"Data","")</f>
        <v>#REF!</v>
      </c>
      <c r="O242" s="21" t="e">
        <f>IF(AND(L242&lt;&gt;"",#REF!=""),"Zona","")</f>
        <v>#REF!</v>
      </c>
      <c r="P242" s="21" t="e">
        <f>IF(AND(L242&lt;&gt;"",#REF!=""),"Circolo","")</f>
        <v>#REF!</v>
      </c>
      <c r="Q242" s="10" t="str">
        <f t="shared" si="15"/>
        <v/>
      </c>
      <c r="R242" s="10"/>
      <c r="S242" s="10"/>
      <c r="T242" s="10"/>
      <c r="U242" s="10"/>
      <c r="V242" s="2"/>
      <c r="W242" s="3"/>
      <c r="X242" s="3"/>
      <c r="Y242" s="3"/>
      <c r="Z242" s="3"/>
      <c r="AA242" s="3"/>
      <c r="AC242" s="26"/>
      <c r="AD242" s="26"/>
      <c r="AE242" s="26"/>
      <c r="AF242" s="113"/>
      <c r="AG242" s="113"/>
      <c r="AH242" s="113"/>
      <c r="AI242" s="3"/>
      <c r="AJ242" s="3"/>
    </row>
    <row r="243" spans="2:36" ht="21" x14ac:dyDescent="0.25">
      <c r="B243" s="166" t="s">
        <v>258</v>
      </c>
      <c r="C243" s="42" t="s">
        <v>70</v>
      </c>
      <c r="D243" s="37"/>
      <c r="E243" s="37" t="s">
        <v>20</v>
      </c>
      <c r="F243" s="37">
        <v>1</v>
      </c>
      <c r="G243" s="37">
        <v>2</v>
      </c>
      <c r="H243" s="143" t="s">
        <v>250</v>
      </c>
      <c r="I243" s="37" t="s">
        <v>163</v>
      </c>
      <c r="J243" s="37">
        <v>1</v>
      </c>
      <c r="K243" t="s">
        <v>259</v>
      </c>
      <c r="L24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43" s="21" t="e">
        <f>IF(AND(L243&lt;&gt;"",#REF!=""),"Tipologia","")</f>
        <v>#REF!</v>
      </c>
      <c r="N243" s="21" t="e">
        <f>IF(AND(L243&lt;&gt;"",#REF!=""),"Data","")</f>
        <v>#REF!</v>
      </c>
      <c r="O243" s="21" t="e">
        <f>IF(AND(L243&lt;&gt;"",#REF!=""),"Zona","")</f>
        <v>#REF!</v>
      </c>
      <c r="P243" s="21" t="e">
        <f>IF(AND(L243&lt;&gt;"",#REF!=""),"Circolo","")</f>
        <v>#REF!</v>
      </c>
      <c r="Q243" s="10" t="str">
        <f t="shared" si="15"/>
        <v/>
      </c>
      <c r="R243" s="10"/>
      <c r="S243" s="10"/>
      <c r="T243" s="10"/>
      <c r="U243" s="10"/>
      <c r="V243" s="2"/>
      <c r="W243" s="3"/>
      <c r="X243" s="3"/>
      <c r="Y243" s="3"/>
      <c r="Z243" s="3"/>
      <c r="AA243" s="3"/>
      <c r="AC243" s="26"/>
      <c r="AD243" s="26"/>
      <c r="AE243" s="26"/>
      <c r="AF243" s="113"/>
      <c r="AG243" s="113"/>
      <c r="AH243" s="113"/>
      <c r="AI243" s="3"/>
      <c r="AJ243" s="3"/>
    </row>
    <row r="244" spans="2:36" ht="21" x14ac:dyDescent="0.25">
      <c r="B244" s="166" t="s">
        <v>258</v>
      </c>
      <c r="C244" s="42" t="s">
        <v>70</v>
      </c>
      <c r="D244" s="37"/>
      <c r="E244" s="37" t="s">
        <v>18</v>
      </c>
      <c r="F244" s="37">
        <v>1</v>
      </c>
      <c r="G244" s="37">
        <v>2</v>
      </c>
      <c r="H244" s="143" t="s">
        <v>495</v>
      </c>
      <c r="I244" s="37" t="s">
        <v>124</v>
      </c>
      <c r="J244" s="37">
        <v>2</v>
      </c>
      <c r="K244" t="s">
        <v>259</v>
      </c>
      <c r="L24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44" s="21" t="e">
        <f>IF(AND(L244&lt;&gt;"",#REF!=""),"Tipologia","")</f>
        <v>#REF!</v>
      </c>
      <c r="N244" s="21" t="e">
        <f>IF(AND(L244&lt;&gt;"",#REF!=""),"Data","")</f>
        <v>#REF!</v>
      </c>
      <c r="O244" s="21" t="e">
        <f>IF(AND(L244&lt;&gt;"",#REF!=""),"Zona","")</f>
        <v>#REF!</v>
      </c>
      <c r="P244" s="21" t="e">
        <f>IF(AND(L244&lt;&gt;"",#REF!=""),"Circolo","")</f>
        <v>#REF!</v>
      </c>
      <c r="Q244" s="10" t="str">
        <f t="shared" si="15"/>
        <v/>
      </c>
      <c r="R244" s="10"/>
      <c r="S244" s="10"/>
      <c r="T244" s="10"/>
      <c r="U244" s="10"/>
      <c r="V244" s="2"/>
      <c r="W244" s="3"/>
      <c r="X244" s="3"/>
      <c r="Y244" s="3"/>
      <c r="Z244" s="3"/>
      <c r="AA244" s="3"/>
      <c r="AC244" s="26"/>
      <c r="AD244" s="26"/>
      <c r="AE244" s="26"/>
      <c r="AF244" s="113"/>
      <c r="AG244" s="113"/>
      <c r="AH244" s="113"/>
      <c r="AI244" s="3"/>
      <c r="AJ244" s="3"/>
    </row>
    <row r="245" spans="2:36" ht="21" x14ac:dyDescent="0.25">
      <c r="B245" s="166" t="s">
        <v>345</v>
      </c>
      <c r="C245" s="42" t="s">
        <v>70</v>
      </c>
      <c r="D245" s="37"/>
      <c r="E245" s="37" t="s">
        <v>23</v>
      </c>
      <c r="F245" s="37">
        <v>2</v>
      </c>
      <c r="G245" s="37"/>
      <c r="H245" s="143" t="s">
        <v>438</v>
      </c>
      <c r="I245" s="37" t="s">
        <v>64</v>
      </c>
      <c r="J245" s="37">
        <v>7</v>
      </c>
      <c r="K245" t="s">
        <v>220</v>
      </c>
      <c r="L24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45" s="21" t="e">
        <f>IF(AND(L245&lt;&gt;"",#REF!=""),"Tipologia","")</f>
        <v>#REF!</v>
      </c>
      <c r="N245" s="21" t="e">
        <f>IF(AND(L245&lt;&gt;"",#REF!=""),"Data","")</f>
        <v>#REF!</v>
      </c>
      <c r="O245" s="21" t="e">
        <f>IF(AND(L245&lt;&gt;"",#REF!=""),"Zona","")</f>
        <v>#REF!</v>
      </c>
      <c r="P245" s="21" t="e">
        <f>IF(AND(L245&lt;&gt;"",#REF!=""),"Circolo","")</f>
        <v>#REF!</v>
      </c>
      <c r="Q245" s="10" t="str">
        <f t="shared" si="15"/>
        <v/>
      </c>
      <c r="R245" s="10"/>
      <c r="S245" s="10"/>
      <c r="T245" s="10"/>
      <c r="U245" s="10"/>
      <c r="V245" s="2"/>
      <c r="W245" s="3"/>
      <c r="X245" s="3"/>
      <c r="Y245" s="3"/>
      <c r="Z245" s="3"/>
      <c r="AA245" s="3"/>
      <c r="AC245" s="26"/>
      <c r="AD245" s="26"/>
      <c r="AE245" s="26"/>
      <c r="AF245" s="113"/>
      <c r="AG245" s="113"/>
      <c r="AH245" s="113"/>
      <c r="AI245" s="3"/>
      <c r="AJ245" s="3"/>
    </row>
    <row r="246" spans="2:36" ht="21" x14ac:dyDescent="0.25">
      <c r="B246" s="166" t="s">
        <v>355</v>
      </c>
      <c r="C246" s="42" t="s">
        <v>70</v>
      </c>
      <c r="D246" s="37"/>
      <c r="E246" s="37" t="s">
        <v>23</v>
      </c>
      <c r="F246" s="37">
        <v>3</v>
      </c>
      <c r="G246" s="37"/>
      <c r="H246" s="143" t="s">
        <v>327</v>
      </c>
      <c r="I246" s="37" t="s">
        <v>95</v>
      </c>
      <c r="J246" s="37">
        <v>1</v>
      </c>
      <c r="K246" t="s">
        <v>240</v>
      </c>
      <c r="L24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46" s="21" t="e">
        <f>IF(AND(L246&lt;&gt;"",#REF!=""),"Tipologia","")</f>
        <v>#REF!</v>
      </c>
      <c r="N246" s="21" t="e">
        <f>IF(AND(L246&lt;&gt;"",#REF!=""),"Data","")</f>
        <v>#REF!</v>
      </c>
      <c r="O246" s="21" t="e">
        <f>IF(AND(L246&lt;&gt;"",#REF!=""),"Zona","")</f>
        <v>#REF!</v>
      </c>
      <c r="P246" s="21" t="e">
        <f>IF(AND(L246&lt;&gt;"",#REF!=""),"Circolo","")</f>
        <v>#REF!</v>
      </c>
      <c r="Q246" s="10" t="str">
        <f t="shared" si="15"/>
        <v/>
      </c>
      <c r="R246" s="10"/>
      <c r="S246" s="10"/>
      <c r="T246" s="10"/>
      <c r="U246" s="10"/>
      <c r="V246" s="2"/>
      <c r="W246" s="3"/>
      <c r="X246" s="3"/>
      <c r="Y246" s="3"/>
      <c r="Z246" s="3"/>
      <c r="AA246" s="3"/>
      <c r="AC246" s="26"/>
      <c r="AD246" s="26"/>
      <c r="AE246" s="26"/>
      <c r="AF246" s="113"/>
      <c r="AG246" s="113"/>
      <c r="AH246" s="113"/>
      <c r="AI246" s="3"/>
      <c r="AJ246" s="3"/>
    </row>
    <row r="247" spans="2:36" ht="21" x14ac:dyDescent="0.25">
      <c r="B247" s="166" t="s">
        <v>355</v>
      </c>
      <c r="C247" s="42" t="s">
        <v>70</v>
      </c>
      <c r="D247" s="37"/>
      <c r="E247" s="37" t="s">
        <v>23</v>
      </c>
      <c r="F247" s="37">
        <v>3</v>
      </c>
      <c r="G247" s="37"/>
      <c r="H247" s="143" t="s">
        <v>327</v>
      </c>
      <c r="I247" s="37" t="s">
        <v>496</v>
      </c>
      <c r="J247" s="37">
        <v>2</v>
      </c>
      <c r="K247" t="s">
        <v>240</v>
      </c>
      <c r="L24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47" s="21" t="e">
        <f>IF(AND(L247&lt;&gt;"",#REF!=""),"Tipologia","")</f>
        <v>#REF!</v>
      </c>
      <c r="N247" s="21" t="e">
        <f>IF(AND(L247&lt;&gt;"",#REF!=""),"Data","")</f>
        <v>#REF!</v>
      </c>
      <c r="O247" s="21" t="e">
        <f>IF(AND(L247&lt;&gt;"",#REF!=""),"Zona","")</f>
        <v>#REF!</v>
      </c>
      <c r="P247" s="21" t="e">
        <f>IF(AND(L247&lt;&gt;"",#REF!=""),"Circolo","")</f>
        <v>#REF!</v>
      </c>
      <c r="Q247" s="10" t="str">
        <f t="shared" si="15"/>
        <v/>
      </c>
      <c r="R247" s="10"/>
      <c r="S247" s="10"/>
      <c r="T247" s="10"/>
      <c r="U247" s="10"/>
      <c r="V247" s="2"/>
      <c r="W247" s="3"/>
      <c r="X247" s="3"/>
      <c r="Y247" s="3"/>
      <c r="Z247" s="3"/>
      <c r="AA247" s="3"/>
      <c r="AC247" s="26"/>
      <c r="AD247" s="26"/>
      <c r="AE247" s="26"/>
      <c r="AF247" s="113"/>
      <c r="AG247" s="113"/>
      <c r="AH247" s="113"/>
      <c r="AI247" s="3"/>
      <c r="AJ247" s="3"/>
    </row>
    <row r="248" spans="2:36" ht="21" x14ac:dyDescent="0.25">
      <c r="B248" s="166" t="s">
        <v>340</v>
      </c>
      <c r="C248" s="42" t="s">
        <v>70</v>
      </c>
      <c r="D248" s="37"/>
      <c r="E248" s="37" t="s">
        <v>23</v>
      </c>
      <c r="F248" s="37">
        <v>4</v>
      </c>
      <c r="G248" s="37"/>
      <c r="H248" s="143" t="s">
        <v>542</v>
      </c>
      <c r="I248" s="37" t="s">
        <v>198</v>
      </c>
      <c r="J248" s="37">
        <v>3</v>
      </c>
      <c r="K248" t="s">
        <v>223</v>
      </c>
      <c r="L24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48" s="21" t="e">
        <f>IF(AND(L248&lt;&gt;"",#REF!=""),"Tipologia","")</f>
        <v>#REF!</v>
      </c>
      <c r="N248" s="21" t="e">
        <f>IF(AND(L248&lt;&gt;"",#REF!=""),"Data","")</f>
        <v>#REF!</v>
      </c>
      <c r="O248" s="21" t="e">
        <f>IF(AND(L248&lt;&gt;"",#REF!=""),"Zona","")</f>
        <v>#REF!</v>
      </c>
      <c r="P248" s="21" t="e">
        <f>IF(AND(L248&lt;&gt;"",#REF!=""),"Circolo","")</f>
        <v>#REF!</v>
      </c>
      <c r="Q248" s="10" t="str">
        <f t="shared" si="15"/>
        <v/>
      </c>
      <c r="R248" s="10"/>
      <c r="S248" s="10"/>
      <c r="T248" s="10"/>
      <c r="U248" s="10"/>
      <c r="V248" s="2"/>
      <c r="W248" s="3"/>
      <c r="X248" s="3"/>
      <c r="Y248" s="3"/>
      <c r="Z248" s="3"/>
      <c r="AA248" s="3"/>
      <c r="AC248" s="26"/>
      <c r="AD248" s="26"/>
      <c r="AE248" s="26"/>
      <c r="AF248" s="113"/>
      <c r="AG248" s="113"/>
      <c r="AH248" s="113"/>
      <c r="AI248" s="3"/>
      <c r="AJ248" s="3"/>
    </row>
    <row r="249" spans="2:36" ht="21" x14ac:dyDescent="0.25">
      <c r="B249" s="166" t="s">
        <v>311</v>
      </c>
      <c r="C249" s="42" t="s">
        <v>70</v>
      </c>
      <c r="D249" s="37"/>
      <c r="E249" s="37" t="s">
        <v>18</v>
      </c>
      <c r="F249" s="37">
        <v>4</v>
      </c>
      <c r="G249" s="37">
        <v>5</v>
      </c>
      <c r="H249" s="143" t="s">
        <v>557</v>
      </c>
      <c r="I249" s="37" t="s">
        <v>85</v>
      </c>
      <c r="J249" s="37">
        <v>4</v>
      </c>
      <c r="K249" t="s">
        <v>312</v>
      </c>
      <c r="L24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49" s="21" t="e">
        <f>IF(AND(L249&lt;&gt;"",#REF!=""),"Tipologia","")</f>
        <v>#REF!</v>
      </c>
      <c r="N249" s="21" t="e">
        <f>IF(AND(L249&lt;&gt;"",#REF!=""),"Data","")</f>
        <v>#REF!</v>
      </c>
      <c r="O249" s="21" t="e">
        <f>IF(AND(L249&lt;&gt;"",#REF!=""),"Zona","")</f>
        <v>#REF!</v>
      </c>
      <c r="P249" s="21" t="e">
        <f>IF(AND(L249&lt;&gt;"",#REF!=""),"Circolo","")</f>
        <v>#REF!</v>
      </c>
      <c r="Q249" s="10" t="str">
        <f t="shared" si="15"/>
        <v/>
      </c>
      <c r="R249" s="10"/>
      <c r="S249" s="10"/>
      <c r="T249" s="10"/>
      <c r="U249" s="10"/>
      <c r="V249" s="2"/>
      <c r="W249" s="3"/>
      <c r="X249" s="3"/>
      <c r="Y249" s="3"/>
      <c r="Z249" s="3"/>
      <c r="AA249" s="3"/>
      <c r="AC249" s="26"/>
      <c r="AD249" s="26"/>
      <c r="AE249" s="26"/>
      <c r="AF249" s="113"/>
      <c r="AG249" s="113"/>
      <c r="AH249" s="113"/>
      <c r="AI249" s="3"/>
      <c r="AJ249" s="3"/>
    </row>
    <row r="250" spans="2:36" ht="21" x14ac:dyDescent="0.25">
      <c r="B250" s="166" t="s">
        <v>311</v>
      </c>
      <c r="C250" s="42" t="s">
        <v>70</v>
      </c>
      <c r="D250" s="37"/>
      <c r="E250" s="37" t="s">
        <v>21</v>
      </c>
      <c r="F250" s="37">
        <v>4</v>
      </c>
      <c r="G250" s="37">
        <v>5</v>
      </c>
      <c r="H250" s="143" t="s">
        <v>298</v>
      </c>
      <c r="I250" s="37" t="s">
        <v>86</v>
      </c>
      <c r="J250" s="37">
        <v>6</v>
      </c>
      <c r="K250" t="s">
        <v>312</v>
      </c>
      <c r="L25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50" s="21" t="e">
        <f>IF(AND(L250&lt;&gt;"",#REF!=""),"Tipologia","")</f>
        <v>#REF!</v>
      </c>
      <c r="N250" s="21" t="e">
        <f>IF(AND(L250&lt;&gt;"",#REF!=""),"Data","")</f>
        <v>#REF!</v>
      </c>
      <c r="O250" s="21" t="e">
        <f>IF(AND(L250&lt;&gt;"",#REF!=""),"Zona","")</f>
        <v>#REF!</v>
      </c>
      <c r="P250" s="21" t="e">
        <f>IF(AND(L250&lt;&gt;"",#REF!=""),"Circolo","")</f>
        <v>#REF!</v>
      </c>
      <c r="Q250" s="10" t="str">
        <f t="shared" si="15"/>
        <v/>
      </c>
      <c r="R250" s="10"/>
      <c r="S250" s="10"/>
      <c r="T250" s="10"/>
      <c r="U250" s="10"/>
      <c r="V250" s="2"/>
      <c r="W250" s="3"/>
      <c r="X250" s="3"/>
      <c r="Y250" s="3"/>
      <c r="Z250" s="3"/>
      <c r="AA250" s="3"/>
      <c r="AC250" s="26"/>
      <c r="AD250" s="26"/>
      <c r="AE250" s="26"/>
      <c r="AF250" s="113"/>
      <c r="AG250" s="113"/>
      <c r="AH250" s="113"/>
      <c r="AI250" s="3"/>
      <c r="AJ250" s="3"/>
    </row>
    <row r="251" spans="2:36" ht="21" x14ac:dyDescent="0.25">
      <c r="B251" s="166" t="s">
        <v>313</v>
      </c>
      <c r="C251" s="42" t="s">
        <v>70</v>
      </c>
      <c r="D251" s="37"/>
      <c r="E251" s="37" t="s">
        <v>21</v>
      </c>
      <c r="F251" s="37">
        <v>5</v>
      </c>
      <c r="G251" s="37">
        <v>6</v>
      </c>
      <c r="H251" s="143" t="s">
        <v>299</v>
      </c>
      <c r="I251" s="37" t="s">
        <v>102</v>
      </c>
      <c r="J251" s="37">
        <v>1</v>
      </c>
      <c r="K251" t="s">
        <v>310</v>
      </c>
      <c r="L25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51" s="21" t="e">
        <f>IF(AND(L251&lt;&gt;"",#REF!=""),"Tipologia","")</f>
        <v>#REF!</v>
      </c>
      <c r="N251" s="21" t="e">
        <f>IF(AND(L251&lt;&gt;"",#REF!=""),"Data","")</f>
        <v>#REF!</v>
      </c>
      <c r="O251" s="21" t="e">
        <f>IF(AND(L251&lt;&gt;"",#REF!=""),"Zona","")</f>
        <v>#REF!</v>
      </c>
      <c r="P251" s="21" t="e">
        <f>IF(AND(L251&lt;&gt;"",#REF!=""),"Circolo","")</f>
        <v>#REF!</v>
      </c>
      <c r="Q251" s="10" t="str">
        <f t="shared" si="15"/>
        <v/>
      </c>
      <c r="R251" s="10"/>
      <c r="S251" s="10"/>
      <c r="T251" s="10"/>
      <c r="U251" s="10"/>
      <c r="V251" s="2"/>
      <c r="W251" s="3"/>
      <c r="X251" s="3"/>
      <c r="Y251" s="3"/>
      <c r="Z251" s="3"/>
      <c r="AA251" s="3"/>
      <c r="AC251" s="26"/>
      <c r="AD251" s="26"/>
      <c r="AE251" s="26"/>
      <c r="AF251" s="113"/>
      <c r="AG251" s="113"/>
      <c r="AH251" s="113"/>
      <c r="AI251" s="3"/>
      <c r="AJ251" s="3"/>
    </row>
    <row r="252" spans="2:36" ht="21" x14ac:dyDescent="0.25">
      <c r="B252" s="166" t="s">
        <v>360</v>
      </c>
      <c r="C252" s="42" t="s">
        <v>70</v>
      </c>
      <c r="D252" s="37"/>
      <c r="E252" s="37" t="s">
        <v>23</v>
      </c>
      <c r="F252" s="37">
        <v>5</v>
      </c>
      <c r="G252" s="37"/>
      <c r="H252" s="143" t="s">
        <v>327</v>
      </c>
      <c r="I252" s="37" t="s">
        <v>524</v>
      </c>
      <c r="J252" s="37">
        <v>2</v>
      </c>
      <c r="K252" t="s">
        <v>215</v>
      </c>
      <c r="L25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52" s="21" t="e">
        <f>IF(AND(L252&lt;&gt;"",#REF!=""),"Tipologia","")</f>
        <v>#REF!</v>
      </c>
      <c r="N252" s="21" t="e">
        <f>IF(AND(L252&lt;&gt;"",#REF!=""),"Data","")</f>
        <v>#REF!</v>
      </c>
      <c r="O252" s="21" t="e">
        <f>IF(AND(L252&lt;&gt;"",#REF!=""),"Zona","")</f>
        <v>#REF!</v>
      </c>
      <c r="P252" s="21" t="e">
        <f>IF(AND(L252&lt;&gt;"",#REF!=""),"Circolo","")</f>
        <v>#REF!</v>
      </c>
      <c r="Q252" s="10" t="str">
        <f t="shared" si="15"/>
        <v/>
      </c>
      <c r="R252" s="10"/>
      <c r="S252" s="10"/>
      <c r="T252" s="10"/>
      <c r="U252" s="10"/>
      <c r="V252" s="2"/>
      <c r="W252" s="3"/>
      <c r="X252" s="3"/>
      <c r="Y252" s="3"/>
      <c r="Z252" s="3"/>
      <c r="AA252" s="3"/>
      <c r="AC252" s="26"/>
      <c r="AD252" s="26"/>
      <c r="AE252" s="26"/>
      <c r="AF252" s="113"/>
      <c r="AG252" s="113"/>
      <c r="AH252" s="113"/>
      <c r="AI252" s="3"/>
      <c r="AJ252" s="3"/>
    </row>
    <row r="253" spans="2:36" ht="21" x14ac:dyDescent="0.25">
      <c r="B253" s="166" t="s">
        <v>360</v>
      </c>
      <c r="C253" s="42" t="s">
        <v>70</v>
      </c>
      <c r="D253" s="37"/>
      <c r="E253" s="37" t="s">
        <v>24</v>
      </c>
      <c r="F253" s="37">
        <v>5</v>
      </c>
      <c r="G253" s="37"/>
      <c r="H253" s="143" t="s">
        <v>467</v>
      </c>
      <c r="I253" s="37" t="s">
        <v>464</v>
      </c>
      <c r="J253" s="37">
        <v>4</v>
      </c>
      <c r="K253" t="s">
        <v>215</v>
      </c>
      <c r="L25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53" s="21" t="e">
        <f>IF(AND(L253&lt;&gt;"",#REF!=""),"Tipologia","")</f>
        <v>#REF!</v>
      </c>
      <c r="N253" s="21" t="e">
        <f>IF(AND(L253&lt;&gt;"",#REF!=""),"Data","")</f>
        <v>#REF!</v>
      </c>
      <c r="O253" s="21" t="e">
        <f>IF(AND(L253&lt;&gt;"",#REF!=""),"Zona","")</f>
        <v>#REF!</v>
      </c>
      <c r="P253" s="21" t="e">
        <f>IF(AND(L253&lt;&gt;"",#REF!=""),"Circolo","")</f>
        <v>#REF!</v>
      </c>
      <c r="Q253" s="10" t="str">
        <f t="shared" si="15"/>
        <v/>
      </c>
      <c r="R253" s="10"/>
      <c r="S253" s="10"/>
      <c r="T253" s="10"/>
      <c r="U253" s="10"/>
      <c r="V253" s="2"/>
      <c r="W253" s="3"/>
      <c r="X253" s="3"/>
      <c r="Y253" s="3"/>
      <c r="Z253" s="3"/>
      <c r="AA253" s="3"/>
      <c r="AC253" s="26"/>
      <c r="AD253" s="26"/>
      <c r="AE253" s="26"/>
      <c r="AF253" s="113"/>
      <c r="AG253" s="113"/>
      <c r="AH253" s="113"/>
      <c r="AI253" s="3"/>
      <c r="AJ253" s="3"/>
    </row>
    <row r="254" spans="2:36" ht="21" x14ac:dyDescent="0.25">
      <c r="B254" s="166" t="s">
        <v>360</v>
      </c>
      <c r="C254" s="42" t="s">
        <v>70</v>
      </c>
      <c r="D254" s="37"/>
      <c r="E254" s="37" t="s">
        <v>24</v>
      </c>
      <c r="F254" s="37">
        <v>5</v>
      </c>
      <c r="G254" s="37"/>
      <c r="H254" s="143" t="s">
        <v>328</v>
      </c>
      <c r="I254" s="37" t="s">
        <v>373</v>
      </c>
      <c r="J254" s="37">
        <v>5</v>
      </c>
      <c r="K254" t="s">
        <v>215</v>
      </c>
      <c r="L25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54" s="21" t="e">
        <f>IF(AND(L254&lt;&gt;"",#REF!=""),"Tipologia","")</f>
        <v>#REF!</v>
      </c>
      <c r="N254" s="21" t="e">
        <f>IF(AND(L254&lt;&gt;"",#REF!=""),"Data","")</f>
        <v>#REF!</v>
      </c>
      <c r="O254" s="21" t="e">
        <f>IF(AND(L254&lt;&gt;"",#REF!=""),"Zona","")</f>
        <v>#REF!</v>
      </c>
      <c r="P254" s="21" t="e">
        <f>IF(AND(L254&lt;&gt;"",#REF!=""),"Circolo","")</f>
        <v>#REF!</v>
      </c>
      <c r="Q254" s="10" t="str">
        <f t="shared" si="15"/>
        <v/>
      </c>
      <c r="R254" s="10"/>
      <c r="S254" s="10"/>
      <c r="T254" s="10"/>
      <c r="U254" s="10"/>
      <c r="V254" s="2"/>
      <c r="W254" s="3"/>
      <c r="X254" s="3"/>
      <c r="Y254" s="3"/>
      <c r="Z254" s="3"/>
      <c r="AA254" s="3"/>
      <c r="AC254" s="26"/>
      <c r="AD254" s="26"/>
      <c r="AE254" s="26"/>
      <c r="AF254" s="113"/>
      <c r="AG254" s="113"/>
      <c r="AH254" s="113"/>
      <c r="AI254" s="3"/>
      <c r="AJ254" s="3"/>
    </row>
    <row r="255" spans="2:36" ht="21" x14ac:dyDescent="0.25">
      <c r="B255" s="166" t="s">
        <v>473</v>
      </c>
      <c r="C255" s="42" t="s">
        <v>70</v>
      </c>
      <c r="D255" s="37"/>
      <c r="E255" s="37" t="s">
        <v>51</v>
      </c>
      <c r="F255" s="37">
        <v>6</v>
      </c>
      <c r="G255" s="37">
        <v>8</v>
      </c>
      <c r="H255" s="143" t="s">
        <v>497</v>
      </c>
      <c r="I255" s="37" t="s">
        <v>122</v>
      </c>
      <c r="J255" s="37">
        <v>2</v>
      </c>
      <c r="K255" t="s">
        <v>242</v>
      </c>
      <c r="L25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55" s="21" t="e">
        <f>IF(AND(L255&lt;&gt;"",#REF!=""),"Tipologia","")</f>
        <v>#REF!</v>
      </c>
      <c r="N255" s="21" t="e">
        <f>IF(AND(L255&lt;&gt;"",#REF!=""),"Data","")</f>
        <v>#REF!</v>
      </c>
      <c r="O255" s="21" t="e">
        <f>IF(AND(L255&lt;&gt;"",#REF!=""),"Zona","")</f>
        <v>#REF!</v>
      </c>
      <c r="P255" s="21" t="e">
        <f>IF(AND(L255&lt;&gt;"",#REF!=""),"Circolo","")</f>
        <v>#REF!</v>
      </c>
      <c r="Q255" s="10" t="str">
        <f t="shared" si="15"/>
        <v/>
      </c>
      <c r="R255" s="10"/>
      <c r="S255" s="10"/>
      <c r="T255" s="10"/>
      <c r="U255" s="10"/>
      <c r="V255" s="2"/>
      <c r="W255" s="3"/>
      <c r="X255" s="3"/>
      <c r="Y255" s="3"/>
      <c r="Z255" s="3"/>
      <c r="AA255" s="3"/>
      <c r="AC255" s="26"/>
      <c r="AD255" s="26"/>
      <c r="AE255" s="26"/>
      <c r="AF255" s="113"/>
      <c r="AG255" s="113"/>
      <c r="AH255" s="113"/>
      <c r="AI255" s="3"/>
      <c r="AJ255" s="3"/>
    </row>
    <row r="256" spans="2:36" ht="21" x14ac:dyDescent="0.25">
      <c r="B256" s="166" t="s">
        <v>388</v>
      </c>
      <c r="C256" s="42" t="s">
        <v>70</v>
      </c>
      <c r="D256" s="37"/>
      <c r="E256" s="37" t="s">
        <v>23</v>
      </c>
      <c r="F256" s="37">
        <v>6</v>
      </c>
      <c r="G256" s="37"/>
      <c r="H256" s="143" t="s">
        <v>374</v>
      </c>
      <c r="I256" s="37" t="s">
        <v>132</v>
      </c>
      <c r="J256" s="37">
        <v>5</v>
      </c>
      <c r="K256" t="s">
        <v>219</v>
      </c>
      <c r="L25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56" s="21" t="e">
        <f>IF(AND(L256&lt;&gt;"",#REF!=""),"Tipologia","")</f>
        <v>#REF!</v>
      </c>
      <c r="N256" s="21" t="e">
        <f>IF(AND(L256&lt;&gt;"",#REF!=""),"Data","")</f>
        <v>#REF!</v>
      </c>
      <c r="O256" s="21" t="e">
        <f>IF(AND(L256&lt;&gt;"",#REF!=""),"Zona","")</f>
        <v>#REF!</v>
      </c>
      <c r="P256" s="21" t="e">
        <f>IF(AND(L256&lt;&gt;"",#REF!=""),"Circolo","")</f>
        <v>#REF!</v>
      </c>
      <c r="Q256" s="10" t="str">
        <f t="shared" si="15"/>
        <v/>
      </c>
      <c r="R256" s="10"/>
      <c r="S256" s="10"/>
      <c r="T256" s="10"/>
      <c r="U256" s="10"/>
      <c r="V256" s="2"/>
      <c r="W256" s="3"/>
      <c r="X256" s="3"/>
      <c r="Y256" s="3"/>
      <c r="Z256" s="3"/>
      <c r="AA256" s="3"/>
      <c r="AC256" s="26"/>
      <c r="AD256" s="26"/>
      <c r="AE256" s="26"/>
      <c r="AF256" s="113"/>
      <c r="AG256" s="113"/>
      <c r="AH256" s="113"/>
      <c r="AI256" s="3"/>
      <c r="AJ256" s="3"/>
    </row>
    <row r="257" spans="2:36" ht="21" x14ac:dyDescent="0.25">
      <c r="B257" s="166" t="s">
        <v>289</v>
      </c>
      <c r="C257" s="42" t="s">
        <v>70</v>
      </c>
      <c r="D257" s="37"/>
      <c r="E257" s="37" t="s">
        <v>51</v>
      </c>
      <c r="F257" s="37">
        <v>7</v>
      </c>
      <c r="G257" s="37">
        <v>9</v>
      </c>
      <c r="H257" s="143" t="s">
        <v>402</v>
      </c>
      <c r="I257" s="37" t="s">
        <v>195</v>
      </c>
      <c r="J257" s="37">
        <v>3</v>
      </c>
      <c r="K257" t="s">
        <v>237</v>
      </c>
      <c r="L25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57" s="21" t="e">
        <f>IF(AND(L257&lt;&gt;"",#REF!=""),"Tipologia","")</f>
        <v>#REF!</v>
      </c>
      <c r="N257" s="21" t="e">
        <f>IF(AND(L257&lt;&gt;"",#REF!=""),"Data","")</f>
        <v>#REF!</v>
      </c>
      <c r="O257" s="21" t="e">
        <f>IF(AND(L257&lt;&gt;"",#REF!=""),"Zona","")</f>
        <v>#REF!</v>
      </c>
      <c r="P257" s="21" t="e">
        <f>IF(AND(L257&lt;&gt;"",#REF!=""),"Circolo","")</f>
        <v>#REF!</v>
      </c>
      <c r="Q257" s="10" t="str">
        <f t="shared" si="15"/>
        <v/>
      </c>
      <c r="R257" s="10"/>
      <c r="S257" s="10"/>
      <c r="T257" s="10"/>
      <c r="U257" s="10"/>
      <c r="V257" s="2"/>
      <c r="W257" s="3"/>
      <c r="X257" s="3"/>
      <c r="Y257" s="3"/>
      <c r="Z257" s="3"/>
      <c r="AA257" s="3"/>
      <c r="AC257" s="26"/>
      <c r="AD257" s="26"/>
      <c r="AE257" s="26"/>
      <c r="AF257" s="113"/>
      <c r="AG257" s="113"/>
      <c r="AH257" s="113"/>
      <c r="AI257" s="3"/>
      <c r="AJ257" s="3"/>
    </row>
    <row r="258" spans="2:36" ht="21" x14ac:dyDescent="0.25">
      <c r="B258" s="166" t="s">
        <v>361</v>
      </c>
      <c r="C258" s="42" t="s">
        <v>70</v>
      </c>
      <c r="D258" s="37"/>
      <c r="E258" s="37" t="s">
        <v>22</v>
      </c>
      <c r="F258" s="37">
        <v>7</v>
      </c>
      <c r="G258" s="37"/>
      <c r="H258" s="143" t="s">
        <v>329</v>
      </c>
      <c r="I258" s="37" t="s">
        <v>170</v>
      </c>
      <c r="J258" s="37">
        <v>7</v>
      </c>
      <c r="K258" t="s">
        <v>236</v>
      </c>
      <c r="L25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58" s="21" t="e">
        <f>IF(AND(L258&lt;&gt;"",#REF!=""),"Tipologia","")</f>
        <v>#REF!</v>
      </c>
      <c r="N258" s="21" t="e">
        <f>IF(AND(L258&lt;&gt;"",#REF!=""),"Data","")</f>
        <v>#REF!</v>
      </c>
      <c r="O258" s="21" t="e">
        <f>IF(AND(L258&lt;&gt;"",#REF!=""),"Zona","")</f>
        <v>#REF!</v>
      </c>
      <c r="P258" s="21" t="e">
        <f>IF(AND(L258&lt;&gt;"",#REF!=""),"Circolo","")</f>
        <v>#REF!</v>
      </c>
      <c r="Q258" s="10" t="str">
        <f t="shared" si="15"/>
        <v/>
      </c>
      <c r="R258" s="10"/>
      <c r="S258" s="10"/>
      <c r="T258" s="10"/>
      <c r="U258" s="10"/>
      <c r="V258" s="2"/>
      <c r="W258" s="3"/>
      <c r="X258" s="3"/>
      <c r="Y258" s="3"/>
      <c r="Z258" s="3"/>
      <c r="AA258" s="3"/>
      <c r="AC258" s="26"/>
      <c r="AD258" s="26"/>
      <c r="AE258" s="26"/>
      <c r="AF258" s="113"/>
      <c r="AG258" s="113"/>
      <c r="AH258" s="113"/>
      <c r="AI258" s="3"/>
      <c r="AJ258" s="3"/>
    </row>
    <row r="259" spans="2:36" ht="21" x14ac:dyDescent="0.25">
      <c r="B259" s="166" t="s">
        <v>432</v>
      </c>
      <c r="C259" s="42" t="s">
        <v>70</v>
      </c>
      <c r="D259" s="37"/>
      <c r="E259" s="37" t="s">
        <v>24</v>
      </c>
      <c r="F259" s="37">
        <v>8</v>
      </c>
      <c r="G259" s="37"/>
      <c r="H259" s="143" t="s">
        <v>328</v>
      </c>
      <c r="I259" s="37" t="s">
        <v>142</v>
      </c>
      <c r="J259" s="37">
        <v>4</v>
      </c>
      <c r="K259" t="s">
        <v>216</v>
      </c>
      <c r="L25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59" s="21" t="e">
        <f>IF(AND(L259&lt;&gt;"",#REF!=""),"Tipologia","")</f>
        <v>#REF!</v>
      </c>
      <c r="N259" s="21" t="e">
        <f>IF(AND(L259&lt;&gt;"",#REF!=""),"Data","")</f>
        <v>#REF!</v>
      </c>
      <c r="O259" s="21" t="e">
        <f>IF(AND(L259&lt;&gt;"",#REF!=""),"Zona","")</f>
        <v>#REF!</v>
      </c>
      <c r="P259" s="21" t="e">
        <f>IF(AND(L259&lt;&gt;"",#REF!=""),"Circolo","")</f>
        <v>#REF!</v>
      </c>
      <c r="Q259" s="10" t="str">
        <f t="shared" si="15"/>
        <v/>
      </c>
      <c r="R259" s="10"/>
      <c r="S259" s="10"/>
      <c r="T259" s="10"/>
      <c r="U259" s="10"/>
      <c r="V259" s="2"/>
      <c r="W259" s="3"/>
      <c r="X259" s="3"/>
      <c r="Y259" s="3"/>
      <c r="Z259" s="3"/>
      <c r="AA259" s="3"/>
      <c r="AC259" s="26"/>
      <c r="AD259" s="26"/>
      <c r="AE259" s="26"/>
      <c r="AF259" s="113"/>
      <c r="AG259" s="113"/>
      <c r="AH259" s="113"/>
      <c r="AI259" s="3"/>
      <c r="AJ259" s="3"/>
    </row>
    <row r="260" spans="2:36" ht="21" x14ac:dyDescent="0.25">
      <c r="B260" s="166" t="s">
        <v>389</v>
      </c>
      <c r="C260" s="42" t="s">
        <v>70</v>
      </c>
      <c r="D260" s="37" t="s">
        <v>589</v>
      </c>
      <c r="E260" s="37" t="s">
        <v>18</v>
      </c>
      <c r="F260" s="37">
        <v>8</v>
      </c>
      <c r="G260" s="37">
        <v>9</v>
      </c>
      <c r="H260" s="143" t="s">
        <v>375</v>
      </c>
      <c r="I260" s="37" t="s">
        <v>127</v>
      </c>
      <c r="J260" s="37">
        <v>5</v>
      </c>
      <c r="K260" t="s">
        <v>259</v>
      </c>
      <c r="L26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60" s="21" t="e">
        <f>IF(AND(L260&lt;&gt;"",#REF!=""),"Tipologia","")</f>
        <v>#REF!</v>
      </c>
      <c r="N260" s="21" t="e">
        <f>IF(AND(L260&lt;&gt;"",#REF!=""),"Data","")</f>
        <v>#REF!</v>
      </c>
      <c r="O260" s="21" t="e">
        <f>IF(AND(L260&lt;&gt;"",#REF!=""),"Zona","")</f>
        <v>#REF!</v>
      </c>
      <c r="P260" s="21" t="e">
        <f>IF(AND(L260&lt;&gt;"",#REF!=""),"Circolo","")</f>
        <v>#REF!</v>
      </c>
      <c r="Q260" s="10" t="str">
        <f t="shared" si="15"/>
        <v/>
      </c>
      <c r="R260" s="10"/>
      <c r="S260" s="10"/>
      <c r="T260" s="10"/>
      <c r="U260" s="10"/>
      <c r="V260" s="2"/>
      <c r="W260" s="3"/>
      <c r="X260" s="3"/>
      <c r="Y260" s="3"/>
      <c r="Z260" s="3"/>
      <c r="AA260" s="3"/>
      <c r="AC260" s="26"/>
      <c r="AD260" s="26"/>
      <c r="AE260" s="26"/>
      <c r="AF260" s="113"/>
      <c r="AG260" s="113"/>
      <c r="AH260" s="113"/>
      <c r="AI260" s="3"/>
      <c r="AJ260" s="3"/>
    </row>
    <row r="261" spans="2:36" ht="21" x14ac:dyDescent="0.25">
      <c r="B261" s="166" t="s">
        <v>432</v>
      </c>
      <c r="C261" s="42" t="s">
        <v>70</v>
      </c>
      <c r="D261" s="37"/>
      <c r="E261" s="37" t="s">
        <v>22</v>
      </c>
      <c r="F261" s="37">
        <v>8</v>
      </c>
      <c r="G261" s="37"/>
      <c r="H261" s="143" t="s">
        <v>329</v>
      </c>
      <c r="I261" s="37" t="s">
        <v>167</v>
      </c>
      <c r="J261" s="37">
        <v>7</v>
      </c>
      <c r="K261" t="s">
        <v>216</v>
      </c>
      <c r="L26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61" s="21" t="e">
        <f>IF(AND(L261&lt;&gt;"",#REF!=""),"Tipologia","")</f>
        <v>#REF!</v>
      </c>
      <c r="N261" s="21" t="e">
        <f>IF(AND(L261&lt;&gt;"",#REF!=""),"Data","")</f>
        <v>#REF!</v>
      </c>
      <c r="O261" s="21" t="e">
        <f>IF(AND(L261&lt;&gt;"",#REF!=""),"Zona","")</f>
        <v>#REF!</v>
      </c>
      <c r="P261" s="21" t="e">
        <f>IF(AND(L261&lt;&gt;"",#REF!=""),"Circolo","")</f>
        <v>#REF!</v>
      </c>
      <c r="Q261" s="10" t="str">
        <f t="shared" si="15"/>
        <v/>
      </c>
      <c r="R261" s="10"/>
      <c r="S261" s="10"/>
      <c r="T261" s="10"/>
      <c r="U261" s="10"/>
      <c r="V261" s="2"/>
      <c r="W261" s="3"/>
      <c r="X261" s="3"/>
      <c r="Y261" s="3"/>
      <c r="Z261" s="3"/>
      <c r="AA261" s="3"/>
      <c r="AC261" s="26"/>
      <c r="AD261" s="26"/>
      <c r="AE261" s="26"/>
      <c r="AF261" s="113"/>
      <c r="AG261" s="113"/>
      <c r="AH261" s="113"/>
      <c r="AI261" s="3"/>
      <c r="AJ261" s="3"/>
    </row>
    <row r="262" spans="2:36" ht="21" x14ac:dyDescent="0.25">
      <c r="B262" s="166" t="s">
        <v>432</v>
      </c>
      <c r="C262" s="42" t="s">
        <v>70</v>
      </c>
      <c r="D262" s="37"/>
      <c r="E262" s="37" t="s">
        <v>24</v>
      </c>
      <c r="F262" s="37">
        <v>8</v>
      </c>
      <c r="G262" s="37"/>
      <c r="H262" s="143" t="s">
        <v>437</v>
      </c>
      <c r="I262" s="37" t="s">
        <v>172</v>
      </c>
      <c r="J262" s="37">
        <v>7</v>
      </c>
      <c r="K262" t="s">
        <v>216</v>
      </c>
      <c r="L26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62" s="21" t="e">
        <f>IF(AND(L262&lt;&gt;"",#REF!=""),"Tipologia","")</f>
        <v>#REF!</v>
      </c>
      <c r="N262" s="21" t="e">
        <f>IF(AND(L262&lt;&gt;"",#REF!=""),"Data","")</f>
        <v>#REF!</v>
      </c>
      <c r="O262" s="21" t="e">
        <f>IF(AND(L262&lt;&gt;"",#REF!=""),"Zona","")</f>
        <v>#REF!</v>
      </c>
      <c r="P262" s="21" t="e">
        <f>IF(AND(L262&lt;&gt;"",#REF!=""),"Circolo","")</f>
        <v>#REF!</v>
      </c>
      <c r="Q262" s="10" t="str">
        <f t="shared" si="15"/>
        <v/>
      </c>
      <c r="R262" s="10"/>
      <c r="S262" s="10"/>
      <c r="T262" s="10"/>
      <c r="U262" s="10"/>
      <c r="V262" s="2"/>
      <c r="W262" s="3"/>
      <c r="X262" s="3"/>
      <c r="Y262" s="3"/>
      <c r="Z262" s="3"/>
      <c r="AA262" s="3"/>
      <c r="AC262" s="26"/>
      <c r="AD262" s="26"/>
      <c r="AE262" s="26"/>
      <c r="AF262" s="113"/>
      <c r="AG262" s="113"/>
      <c r="AH262" s="113"/>
      <c r="AI262" s="3"/>
      <c r="AJ262" s="3"/>
    </row>
    <row r="263" spans="2:36" ht="21" x14ac:dyDescent="0.25">
      <c r="B263" s="166" t="s">
        <v>362</v>
      </c>
      <c r="C263" s="42" t="s">
        <v>70</v>
      </c>
      <c r="D263" s="37"/>
      <c r="E263" s="37" t="s">
        <v>22</v>
      </c>
      <c r="F263" s="37">
        <v>9</v>
      </c>
      <c r="G263" s="37"/>
      <c r="H263" s="143" t="s">
        <v>329</v>
      </c>
      <c r="I263" s="37" t="s">
        <v>145</v>
      </c>
      <c r="J263" s="37">
        <v>4</v>
      </c>
      <c r="K263" t="s">
        <v>220</v>
      </c>
      <c r="L26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63" s="21" t="e">
        <f>IF(AND(L263&lt;&gt;"",#REF!=""),"Tipologia","")</f>
        <v>#REF!</v>
      </c>
      <c r="N263" s="21" t="e">
        <f>IF(AND(L263&lt;&gt;"",#REF!=""),"Data","")</f>
        <v>#REF!</v>
      </c>
      <c r="O263" s="21" t="e">
        <f>IF(AND(L263&lt;&gt;"",#REF!=""),"Zona","")</f>
        <v>#REF!</v>
      </c>
      <c r="P263" s="21" t="e">
        <f>IF(AND(L263&lt;&gt;"",#REF!=""),"Circolo","")</f>
        <v>#REF!</v>
      </c>
      <c r="Q263" s="10" t="str">
        <f t="shared" si="15"/>
        <v/>
      </c>
      <c r="R263" s="10"/>
      <c r="S263" s="10"/>
      <c r="T263" s="10"/>
      <c r="U263" s="10"/>
      <c r="V263" s="2"/>
      <c r="W263" s="3"/>
      <c r="X263" s="3"/>
      <c r="Y263" s="3"/>
      <c r="Z263" s="3"/>
      <c r="AA263" s="3"/>
      <c r="AC263" s="26"/>
      <c r="AD263" s="26"/>
      <c r="AE263" s="26"/>
      <c r="AF263" s="113"/>
      <c r="AG263" s="113"/>
      <c r="AH263" s="113"/>
      <c r="AI263" s="3"/>
      <c r="AJ263" s="3"/>
    </row>
    <row r="264" spans="2:36" ht="21" x14ac:dyDescent="0.25">
      <c r="B264" s="166" t="s">
        <v>362</v>
      </c>
      <c r="C264" s="42" t="s">
        <v>70</v>
      </c>
      <c r="D264" s="37"/>
      <c r="E264" s="37" t="s">
        <v>24</v>
      </c>
      <c r="F264" s="37">
        <v>9</v>
      </c>
      <c r="G264" s="37"/>
      <c r="H264" s="143" t="s">
        <v>439</v>
      </c>
      <c r="I264" s="37" t="s">
        <v>64</v>
      </c>
      <c r="J264" s="37">
        <v>7</v>
      </c>
      <c r="K264" t="s">
        <v>220</v>
      </c>
      <c r="L26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64" s="21" t="e">
        <f>IF(AND(L264&lt;&gt;"",#REF!=""),"Tipologia","")</f>
        <v>#REF!</v>
      </c>
      <c r="N264" s="21" t="e">
        <f>IF(AND(L264&lt;&gt;"",#REF!=""),"Data","")</f>
        <v>#REF!</v>
      </c>
      <c r="O264" s="21" t="e">
        <f>IF(AND(L264&lt;&gt;"",#REF!=""),"Zona","")</f>
        <v>#REF!</v>
      </c>
      <c r="P264" s="21" t="e">
        <f>IF(AND(L264&lt;&gt;"",#REF!=""),"Circolo","")</f>
        <v>#REF!</v>
      </c>
      <c r="Q264" s="10" t="str">
        <f t="shared" ref="Q264:Q325" si="16">IF(L264="ERRORE! MANCA…",1,"")</f>
        <v/>
      </c>
      <c r="R264" s="10"/>
      <c r="S264" s="10"/>
      <c r="T264" s="10"/>
      <c r="U264" s="10"/>
      <c r="V264" s="2"/>
      <c r="W264" s="3"/>
      <c r="X264" s="3"/>
      <c r="Y264" s="3"/>
      <c r="Z264" s="3"/>
      <c r="AA264" s="3"/>
      <c r="AC264" s="26"/>
      <c r="AD264" s="26"/>
      <c r="AE264" s="26"/>
      <c r="AF264" s="113"/>
      <c r="AG264" s="113"/>
      <c r="AH264" s="113"/>
      <c r="AI264" s="3"/>
      <c r="AJ264" s="3"/>
    </row>
    <row r="265" spans="2:36" ht="21" x14ac:dyDescent="0.25">
      <c r="B265" s="166" t="s">
        <v>362</v>
      </c>
      <c r="C265" s="42" t="s">
        <v>70</v>
      </c>
      <c r="D265" s="37"/>
      <c r="E265" s="37" t="s">
        <v>22</v>
      </c>
      <c r="F265" s="37">
        <v>9</v>
      </c>
      <c r="G265" s="37"/>
      <c r="H265" s="143" t="s">
        <v>329</v>
      </c>
      <c r="I265" s="37" t="s">
        <v>174</v>
      </c>
      <c r="J265" s="37">
        <v>7</v>
      </c>
      <c r="K265" t="s">
        <v>220</v>
      </c>
      <c r="L26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65" s="21" t="e">
        <f>IF(AND(L265&lt;&gt;"",#REF!=""),"Tipologia","")</f>
        <v>#REF!</v>
      </c>
      <c r="N265" s="21" t="e">
        <f>IF(AND(L265&lt;&gt;"",#REF!=""),"Data","")</f>
        <v>#REF!</v>
      </c>
      <c r="O265" s="21" t="e">
        <f>IF(AND(L265&lt;&gt;"",#REF!=""),"Zona","")</f>
        <v>#REF!</v>
      </c>
      <c r="P265" s="21" t="e">
        <f>IF(AND(L265&lt;&gt;"",#REF!=""),"Circolo","")</f>
        <v>#REF!</v>
      </c>
      <c r="Q265" s="10" t="str">
        <f t="shared" si="16"/>
        <v/>
      </c>
      <c r="R265" s="10"/>
      <c r="S265" s="10"/>
      <c r="T265" s="10"/>
      <c r="U265" s="10"/>
      <c r="V265" s="2"/>
      <c r="W265" s="3"/>
      <c r="X265" s="3"/>
      <c r="Y265" s="3"/>
      <c r="Z265" s="3"/>
      <c r="AA265" s="3"/>
      <c r="AC265" s="26"/>
      <c r="AD265" s="26"/>
      <c r="AE265" s="26"/>
      <c r="AF265" s="113"/>
      <c r="AG265" s="113"/>
      <c r="AH265" s="113"/>
      <c r="AI265" s="3"/>
      <c r="AJ265" s="3"/>
    </row>
    <row r="266" spans="2:36" ht="21" x14ac:dyDescent="0.25">
      <c r="B266" s="166" t="s">
        <v>260</v>
      </c>
      <c r="C266" s="42" t="s">
        <v>70</v>
      </c>
      <c r="D266" s="37"/>
      <c r="E266" s="37" t="s">
        <v>20</v>
      </c>
      <c r="F266" s="37">
        <v>11</v>
      </c>
      <c r="G266" s="37">
        <v>13</v>
      </c>
      <c r="H266" s="143" t="s">
        <v>251</v>
      </c>
      <c r="I266" s="37" t="s">
        <v>106</v>
      </c>
      <c r="J266" s="37">
        <v>1</v>
      </c>
      <c r="K266" t="s">
        <v>224</v>
      </c>
      <c r="L26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66" s="21" t="e">
        <f>IF(AND(L266&lt;&gt;"",#REF!=""),"Tipologia","")</f>
        <v>#REF!</v>
      </c>
      <c r="N266" s="21" t="e">
        <f>IF(AND(L266&lt;&gt;"",#REF!=""),"Data","")</f>
        <v>#REF!</v>
      </c>
      <c r="O266" s="21" t="e">
        <f>IF(AND(L266&lt;&gt;"",#REF!=""),"Zona","")</f>
        <v>#REF!</v>
      </c>
      <c r="P266" s="21" t="e">
        <f>IF(AND(L266&lt;&gt;"",#REF!=""),"Circolo","")</f>
        <v>#REF!</v>
      </c>
      <c r="Q266" s="10" t="str">
        <f t="shared" si="16"/>
        <v/>
      </c>
      <c r="R266" s="10"/>
      <c r="S266" s="10"/>
      <c r="T266" s="10"/>
      <c r="U266" s="10"/>
      <c r="V266" s="2"/>
      <c r="W266" s="3"/>
      <c r="X266" s="3"/>
      <c r="Y266" s="3"/>
      <c r="Z266" s="3"/>
      <c r="AA266" s="3"/>
      <c r="AC266" s="26"/>
      <c r="AD266" s="26"/>
      <c r="AE266" s="26"/>
      <c r="AF266" s="113"/>
      <c r="AG266" s="113"/>
      <c r="AH266" s="113"/>
      <c r="AI266" s="3"/>
      <c r="AJ266" s="3"/>
    </row>
    <row r="267" spans="2:36" ht="21" x14ac:dyDescent="0.25">
      <c r="B267" s="166" t="s">
        <v>260</v>
      </c>
      <c r="C267" s="42" t="s">
        <v>70</v>
      </c>
      <c r="D267" s="37"/>
      <c r="E267" s="37" t="s">
        <v>20</v>
      </c>
      <c r="F267" s="37">
        <v>11</v>
      </c>
      <c r="G267" s="37">
        <v>13</v>
      </c>
      <c r="H267" s="143" t="s">
        <v>252</v>
      </c>
      <c r="I267" s="37" t="s">
        <v>106</v>
      </c>
      <c r="J267" s="37">
        <v>1</v>
      </c>
      <c r="K267" t="s">
        <v>224</v>
      </c>
      <c r="L26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67" s="21" t="e">
        <f>IF(AND(L267&lt;&gt;"",#REF!=""),"Tipologia","")</f>
        <v>#REF!</v>
      </c>
      <c r="N267" s="21" t="e">
        <f>IF(AND(L267&lt;&gt;"",#REF!=""),"Data","")</f>
        <v>#REF!</v>
      </c>
      <c r="O267" s="21" t="e">
        <f>IF(AND(L267&lt;&gt;"",#REF!=""),"Zona","")</f>
        <v>#REF!</v>
      </c>
      <c r="P267" s="21" t="e">
        <f>IF(AND(L267&lt;&gt;"",#REF!=""),"Circolo","")</f>
        <v>#REF!</v>
      </c>
      <c r="Q267" s="10" t="str">
        <f t="shared" si="16"/>
        <v/>
      </c>
      <c r="R267" s="10"/>
      <c r="S267" s="10"/>
      <c r="T267" s="10"/>
      <c r="U267" s="10"/>
      <c r="V267" s="2"/>
      <c r="W267" s="3"/>
      <c r="X267" s="3"/>
      <c r="Y267" s="3"/>
      <c r="Z267" s="3"/>
      <c r="AA267" s="3"/>
      <c r="AC267" s="26"/>
      <c r="AD267" s="26"/>
      <c r="AE267" s="26"/>
      <c r="AF267" s="113"/>
      <c r="AG267" s="113"/>
      <c r="AH267" s="113"/>
      <c r="AI267" s="3"/>
      <c r="AJ267" s="3"/>
    </row>
    <row r="268" spans="2:36" ht="21" x14ac:dyDescent="0.25">
      <c r="B268" s="166" t="s">
        <v>239</v>
      </c>
      <c r="C268" s="42" t="s">
        <v>70</v>
      </c>
      <c r="D268" s="37"/>
      <c r="E268" s="37" t="s">
        <v>59</v>
      </c>
      <c r="F268" s="37">
        <v>13</v>
      </c>
      <c r="G268" s="37">
        <v>15</v>
      </c>
      <c r="H268" s="143" t="s">
        <v>283</v>
      </c>
      <c r="I268" s="37" t="s">
        <v>88</v>
      </c>
      <c r="J268" s="37">
        <v>2</v>
      </c>
      <c r="K268" t="s">
        <v>242</v>
      </c>
      <c r="L26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68" s="21" t="e">
        <f>IF(AND(L268&lt;&gt;"",#REF!=""),"Tipologia","")</f>
        <v>#REF!</v>
      </c>
      <c r="N268" s="21" t="e">
        <f>IF(AND(L268&lt;&gt;"",#REF!=""),"Data","")</f>
        <v>#REF!</v>
      </c>
      <c r="O268" s="21" t="e">
        <f>IF(AND(L268&lt;&gt;"",#REF!=""),"Zona","")</f>
        <v>#REF!</v>
      </c>
      <c r="P268" s="21" t="e">
        <f>IF(AND(L268&lt;&gt;"",#REF!=""),"Circolo","")</f>
        <v>#REF!</v>
      </c>
      <c r="Q268" s="10" t="str">
        <f t="shared" si="16"/>
        <v/>
      </c>
      <c r="R268" s="10"/>
      <c r="S268" s="10"/>
      <c r="T268" s="10"/>
      <c r="U268" s="10"/>
      <c r="V268" s="2"/>
      <c r="W268" s="3"/>
      <c r="X268" s="3"/>
      <c r="Y268" s="3"/>
      <c r="Z268" s="3"/>
      <c r="AA268" s="3"/>
      <c r="AC268" s="26"/>
      <c r="AD268" s="26"/>
      <c r="AE268" s="26"/>
      <c r="AF268" s="113"/>
      <c r="AG268" s="113"/>
      <c r="AH268" s="113"/>
      <c r="AI268" s="3"/>
      <c r="AJ268" s="3"/>
    </row>
    <row r="269" spans="2:36" ht="21" x14ac:dyDescent="0.25">
      <c r="B269" s="166" t="s">
        <v>386</v>
      </c>
      <c r="C269" s="42" t="s">
        <v>70</v>
      </c>
      <c r="D269" s="37"/>
      <c r="E269" s="37" t="s">
        <v>22</v>
      </c>
      <c r="F269" s="37">
        <v>13</v>
      </c>
      <c r="G269" s="37"/>
      <c r="H269" s="143" t="s">
        <v>543</v>
      </c>
      <c r="I269" s="37" t="s">
        <v>197</v>
      </c>
      <c r="J269" s="37">
        <v>3</v>
      </c>
      <c r="K269" t="s">
        <v>219</v>
      </c>
      <c r="L26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69" s="21" t="e">
        <f>IF(AND(L269&lt;&gt;"",#REF!=""),"Tipologia","")</f>
        <v>#REF!</v>
      </c>
      <c r="N269" s="21" t="e">
        <f>IF(AND(L269&lt;&gt;"",#REF!=""),"Data","")</f>
        <v>#REF!</v>
      </c>
      <c r="O269" s="21" t="e">
        <f>IF(AND(L269&lt;&gt;"",#REF!=""),"Zona","")</f>
        <v>#REF!</v>
      </c>
      <c r="P269" s="21" t="e">
        <f>IF(AND(L269&lt;&gt;"",#REF!=""),"Circolo","")</f>
        <v>#REF!</v>
      </c>
      <c r="Q269" s="10" t="str">
        <f t="shared" si="16"/>
        <v/>
      </c>
      <c r="R269" s="10"/>
      <c r="S269" s="10"/>
      <c r="T269" s="10"/>
      <c r="U269" s="10"/>
      <c r="V269" s="2"/>
      <c r="W269" s="3"/>
      <c r="X269" s="3"/>
      <c r="Y269" s="3"/>
      <c r="Z269" s="3"/>
      <c r="AA269" s="3"/>
      <c r="AC269" s="26"/>
      <c r="AD269" s="26"/>
      <c r="AE269" s="26"/>
      <c r="AF269" s="113"/>
      <c r="AG269" s="113"/>
      <c r="AH269" s="113"/>
      <c r="AI269" s="3"/>
      <c r="AJ269" s="3"/>
    </row>
    <row r="270" spans="2:36" ht="21" x14ac:dyDescent="0.25">
      <c r="B270" s="166" t="s">
        <v>261</v>
      </c>
      <c r="C270" s="42" t="s">
        <v>70</v>
      </c>
      <c r="D270" s="37"/>
      <c r="E270" s="37" t="s">
        <v>20</v>
      </c>
      <c r="F270" s="37">
        <v>14</v>
      </c>
      <c r="G270" s="37">
        <v>15</v>
      </c>
      <c r="H270" s="143" t="s">
        <v>255</v>
      </c>
      <c r="I270" s="37" t="s">
        <v>106</v>
      </c>
      <c r="J270" s="37">
        <v>1</v>
      </c>
      <c r="K270" t="s">
        <v>262</v>
      </c>
      <c r="L27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70" s="21" t="e">
        <f>IF(AND(L270&lt;&gt;"",#REF!=""),"Tipologia","")</f>
        <v>#REF!</v>
      </c>
      <c r="N270" s="21" t="e">
        <f>IF(AND(L270&lt;&gt;"",#REF!=""),"Data","")</f>
        <v>#REF!</v>
      </c>
      <c r="O270" s="21" t="e">
        <f>IF(AND(L270&lt;&gt;"",#REF!=""),"Zona","")</f>
        <v>#REF!</v>
      </c>
      <c r="P270" s="21" t="e">
        <f>IF(AND(L270&lt;&gt;"",#REF!=""),"Circolo","")</f>
        <v>#REF!</v>
      </c>
      <c r="Q270" s="10" t="str">
        <f t="shared" si="16"/>
        <v/>
      </c>
      <c r="R270" s="10"/>
      <c r="S270" s="10"/>
      <c r="T270" s="10"/>
      <c r="U270" s="10"/>
      <c r="V270" s="2"/>
      <c r="W270" s="3"/>
      <c r="X270" s="3"/>
      <c r="Y270" s="3"/>
      <c r="Z270" s="3"/>
      <c r="AA270" s="3"/>
      <c r="AC270" s="26"/>
      <c r="AD270" s="26"/>
      <c r="AE270" s="26"/>
      <c r="AF270" s="113"/>
      <c r="AG270" s="113"/>
      <c r="AH270" s="113"/>
      <c r="AI270" s="3"/>
      <c r="AJ270" s="3"/>
    </row>
    <row r="271" spans="2:36" ht="21" x14ac:dyDescent="0.25">
      <c r="B271" s="166" t="s">
        <v>346</v>
      </c>
      <c r="C271" s="42" t="s">
        <v>70</v>
      </c>
      <c r="D271" s="37"/>
      <c r="E271" s="37" t="s">
        <v>23</v>
      </c>
      <c r="F271" s="37">
        <v>15</v>
      </c>
      <c r="G271" s="37"/>
      <c r="H271" s="143" t="s">
        <v>438</v>
      </c>
      <c r="I271" s="37" t="s">
        <v>440</v>
      </c>
      <c r="J271" s="37">
        <v>7</v>
      </c>
      <c r="K271" t="s">
        <v>216</v>
      </c>
      <c r="L27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71" s="21" t="e">
        <f>IF(AND(L271&lt;&gt;"",#REF!=""),"Tipologia","")</f>
        <v>#REF!</v>
      </c>
      <c r="N271" s="21" t="e">
        <f>IF(AND(L271&lt;&gt;"",#REF!=""),"Data","")</f>
        <v>#REF!</v>
      </c>
      <c r="O271" s="21" t="e">
        <f>IF(AND(L271&lt;&gt;"",#REF!=""),"Zona","")</f>
        <v>#REF!</v>
      </c>
      <c r="P271" s="21" t="e">
        <f>IF(AND(L271&lt;&gt;"",#REF!=""),"Circolo","")</f>
        <v>#REF!</v>
      </c>
      <c r="Q271" s="10" t="str">
        <f t="shared" si="16"/>
        <v/>
      </c>
      <c r="R271" s="10"/>
      <c r="S271" s="10"/>
      <c r="T271" s="10"/>
      <c r="U271" s="10"/>
      <c r="V271" s="2"/>
      <c r="W271" s="3"/>
      <c r="X271" s="3"/>
      <c r="Y271" s="3"/>
      <c r="Z271" s="3"/>
      <c r="AA271" s="3"/>
      <c r="AC271" s="26"/>
      <c r="AD271" s="26"/>
      <c r="AE271" s="26"/>
      <c r="AF271" s="113"/>
      <c r="AG271" s="113"/>
      <c r="AH271" s="113"/>
      <c r="AI271" s="3"/>
      <c r="AJ271" s="3"/>
    </row>
    <row r="272" spans="2:36" ht="21" x14ac:dyDescent="0.25">
      <c r="B272" s="166" t="s">
        <v>347</v>
      </c>
      <c r="C272" s="42" t="s">
        <v>70</v>
      </c>
      <c r="D272" s="37"/>
      <c r="E272" s="37" t="s">
        <v>23</v>
      </c>
      <c r="F272" s="37">
        <v>16</v>
      </c>
      <c r="G272" s="37"/>
      <c r="H272" s="143" t="s">
        <v>327</v>
      </c>
      <c r="I272" s="37" t="s">
        <v>153</v>
      </c>
      <c r="J272" s="37">
        <v>1</v>
      </c>
      <c r="K272" t="s">
        <v>220</v>
      </c>
      <c r="L27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72" s="21" t="e">
        <f>IF(AND(L272&lt;&gt;"",#REF!=""),"Tipologia","")</f>
        <v>#REF!</v>
      </c>
      <c r="N272" s="21" t="e">
        <f>IF(AND(L272&lt;&gt;"",#REF!=""),"Data","")</f>
        <v>#REF!</v>
      </c>
      <c r="O272" s="21" t="e">
        <f>IF(AND(L272&lt;&gt;"",#REF!=""),"Zona","")</f>
        <v>#REF!</v>
      </c>
      <c r="P272" s="21" t="e">
        <f>IF(AND(L272&lt;&gt;"",#REF!=""),"Circolo","")</f>
        <v>#REF!</v>
      </c>
      <c r="Q272" s="10" t="str">
        <f t="shared" si="16"/>
        <v/>
      </c>
      <c r="R272" s="10"/>
      <c r="S272" s="10"/>
      <c r="T272" s="10"/>
      <c r="U272" s="10"/>
      <c r="V272" s="2"/>
      <c r="W272" s="3"/>
      <c r="X272" s="3"/>
      <c r="Y272" s="3"/>
      <c r="Z272" s="3"/>
      <c r="AA272" s="3"/>
      <c r="AC272" s="26"/>
      <c r="AD272" s="26"/>
      <c r="AE272" s="26"/>
      <c r="AF272" s="113"/>
      <c r="AG272" s="113"/>
      <c r="AH272" s="113"/>
      <c r="AI272" s="3"/>
      <c r="AJ272" s="3"/>
    </row>
    <row r="273" spans="2:36" ht="21" x14ac:dyDescent="0.25">
      <c r="B273" s="166" t="s">
        <v>347</v>
      </c>
      <c r="C273" s="42" t="s">
        <v>70</v>
      </c>
      <c r="D273" s="37"/>
      <c r="E273" s="37" t="s">
        <v>22</v>
      </c>
      <c r="F273" s="37">
        <v>16</v>
      </c>
      <c r="G273" s="37"/>
      <c r="H273" s="143" t="s">
        <v>522</v>
      </c>
      <c r="I273" s="37" t="s">
        <v>137</v>
      </c>
      <c r="J273" s="37">
        <v>6</v>
      </c>
      <c r="K273" t="s">
        <v>220</v>
      </c>
      <c r="L27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73" s="21" t="e">
        <f>IF(AND(L273&lt;&gt;"",#REF!=""),"Tipologia","")</f>
        <v>#REF!</v>
      </c>
      <c r="N273" s="21" t="e">
        <f>IF(AND(L273&lt;&gt;"",#REF!=""),"Data","")</f>
        <v>#REF!</v>
      </c>
      <c r="O273" s="21" t="e">
        <f>IF(AND(L273&lt;&gt;"",#REF!=""),"Zona","")</f>
        <v>#REF!</v>
      </c>
      <c r="P273" s="21" t="e">
        <f>IF(AND(L273&lt;&gt;"",#REF!=""),"Circolo","")</f>
        <v>#REF!</v>
      </c>
      <c r="Q273" s="10" t="str">
        <f t="shared" si="16"/>
        <v/>
      </c>
      <c r="R273" s="10"/>
      <c r="S273" s="10"/>
      <c r="T273" s="10"/>
      <c r="U273" s="10"/>
      <c r="V273" s="2"/>
      <c r="W273" s="3"/>
      <c r="X273" s="3"/>
      <c r="Y273" s="3"/>
      <c r="Z273" s="3"/>
      <c r="AA273" s="3"/>
      <c r="AC273" s="26"/>
      <c r="AD273" s="26"/>
      <c r="AE273" s="26"/>
      <c r="AF273" s="113"/>
      <c r="AG273" s="113"/>
      <c r="AH273" s="113"/>
      <c r="AI273" s="3"/>
      <c r="AJ273" s="3"/>
    </row>
    <row r="274" spans="2:36" ht="21" x14ac:dyDescent="0.25">
      <c r="B274" s="166" t="s">
        <v>347</v>
      </c>
      <c r="C274" s="42" t="s">
        <v>70</v>
      </c>
      <c r="D274" s="37"/>
      <c r="E274" s="37" t="s">
        <v>22</v>
      </c>
      <c r="F274" s="37">
        <v>16</v>
      </c>
      <c r="G274" s="37"/>
      <c r="H274" s="143" t="s">
        <v>329</v>
      </c>
      <c r="I274" s="37" t="s">
        <v>445</v>
      </c>
      <c r="J274" s="37">
        <v>7</v>
      </c>
      <c r="K274" t="s">
        <v>220</v>
      </c>
      <c r="L27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74" s="21" t="e">
        <f>IF(AND(L274&lt;&gt;"",#REF!=""),"Tipologia","")</f>
        <v>#REF!</v>
      </c>
      <c r="N274" s="21" t="e">
        <f>IF(AND(L274&lt;&gt;"",#REF!=""),"Data","")</f>
        <v>#REF!</v>
      </c>
      <c r="O274" s="21" t="e">
        <f>IF(AND(L274&lt;&gt;"",#REF!=""),"Zona","")</f>
        <v>#REF!</v>
      </c>
      <c r="P274" s="21" t="e">
        <f>IF(AND(L274&lt;&gt;"",#REF!=""),"Circolo","")</f>
        <v>#REF!</v>
      </c>
      <c r="Q274" s="10" t="str">
        <f t="shared" si="16"/>
        <v/>
      </c>
      <c r="R274" s="10"/>
      <c r="S274" s="10"/>
      <c r="T274" s="10"/>
      <c r="U274" s="10"/>
      <c r="V274" s="2"/>
      <c r="W274" s="3"/>
      <c r="X274" s="3"/>
      <c r="Y274" s="3"/>
      <c r="Z274" s="3"/>
      <c r="AA274" s="3"/>
      <c r="AC274" s="26"/>
      <c r="AD274" s="26"/>
      <c r="AE274" s="26"/>
      <c r="AF274" s="113"/>
      <c r="AG274" s="113"/>
      <c r="AH274" s="113"/>
      <c r="AI274" s="3"/>
      <c r="AJ274" s="3"/>
    </row>
    <row r="275" spans="2:36" ht="21" x14ac:dyDescent="0.25">
      <c r="B275" s="166" t="s">
        <v>363</v>
      </c>
      <c r="C275" s="42" t="s">
        <v>70</v>
      </c>
      <c r="D275" s="37"/>
      <c r="E275" s="37" t="s">
        <v>23</v>
      </c>
      <c r="F275" s="37">
        <v>17</v>
      </c>
      <c r="G275" s="37"/>
      <c r="H275" s="143" t="s">
        <v>327</v>
      </c>
      <c r="I275" s="37" t="s">
        <v>85</v>
      </c>
      <c r="J275" s="37">
        <v>4</v>
      </c>
      <c r="K275" t="s">
        <v>240</v>
      </c>
      <c r="L27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75" s="21" t="e">
        <f>IF(AND(L275&lt;&gt;"",#REF!=""),"Tipologia","")</f>
        <v>#REF!</v>
      </c>
      <c r="N275" s="21" t="e">
        <f>IF(AND(L275&lt;&gt;"",#REF!=""),"Data","")</f>
        <v>#REF!</v>
      </c>
      <c r="O275" s="21" t="e">
        <f>IF(AND(L275&lt;&gt;"",#REF!=""),"Zona","")</f>
        <v>#REF!</v>
      </c>
      <c r="P275" s="21" t="e">
        <f>IF(AND(L275&lt;&gt;"",#REF!=""),"Circolo","")</f>
        <v>#REF!</v>
      </c>
      <c r="Q275" s="10" t="str">
        <f t="shared" si="16"/>
        <v/>
      </c>
      <c r="R275" s="10"/>
      <c r="S275" s="10"/>
      <c r="T275" s="10"/>
      <c r="U275" s="10"/>
      <c r="V275" s="2"/>
      <c r="W275" s="3"/>
      <c r="X275" s="3"/>
      <c r="Y275" s="3"/>
      <c r="Z275" s="3"/>
      <c r="AA275" s="3"/>
      <c r="AC275" s="26"/>
      <c r="AD275" s="26"/>
      <c r="AE275" s="26"/>
      <c r="AF275" s="113"/>
      <c r="AG275" s="113"/>
      <c r="AH275" s="113"/>
      <c r="AI275" s="3"/>
      <c r="AJ275" s="3"/>
    </row>
    <row r="276" spans="2:36" ht="21" x14ac:dyDescent="0.25">
      <c r="B276" s="166" t="s">
        <v>357</v>
      </c>
      <c r="C276" s="42" t="s">
        <v>70</v>
      </c>
      <c r="D276" s="37"/>
      <c r="E276" s="37" t="s">
        <v>23</v>
      </c>
      <c r="F276" s="37">
        <v>18</v>
      </c>
      <c r="G276" s="37"/>
      <c r="H276" s="143" t="s">
        <v>333</v>
      </c>
      <c r="I276" s="37" t="s">
        <v>162</v>
      </c>
      <c r="J276" s="37">
        <v>1</v>
      </c>
      <c r="K276" t="s">
        <v>223</v>
      </c>
      <c r="L27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76" s="21" t="e">
        <f>IF(AND(L276&lt;&gt;"",#REF!=""),"Tipologia","")</f>
        <v>#REF!</v>
      </c>
      <c r="N276" s="21" t="e">
        <f>IF(AND(L276&lt;&gt;"",#REF!=""),"Data","")</f>
        <v>#REF!</v>
      </c>
      <c r="O276" s="21" t="e">
        <f>IF(AND(L276&lt;&gt;"",#REF!=""),"Zona","")</f>
        <v>#REF!</v>
      </c>
      <c r="P276" s="21" t="e">
        <f>IF(AND(L276&lt;&gt;"",#REF!=""),"Circolo","")</f>
        <v>#REF!</v>
      </c>
      <c r="Q276" s="10" t="str">
        <f t="shared" si="16"/>
        <v/>
      </c>
      <c r="R276" s="10"/>
      <c r="S276" s="10"/>
      <c r="T276" s="10"/>
      <c r="U276" s="10"/>
      <c r="V276" s="2"/>
      <c r="W276" s="3"/>
      <c r="X276" s="3"/>
      <c r="Y276" s="3"/>
      <c r="Z276" s="3"/>
      <c r="AA276" s="3"/>
      <c r="AC276" s="26"/>
      <c r="AD276" s="26"/>
      <c r="AE276" s="26"/>
      <c r="AF276" s="113"/>
      <c r="AG276" s="113"/>
      <c r="AH276" s="113"/>
      <c r="AI276" s="3"/>
      <c r="AJ276" s="3"/>
    </row>
    <row r="277" spans="2:36" ht="21" x14ac:dyDescent="0.25">
      <c r="B277" s="166" t="s">
        <v>263</v>
      </c>
      <c r="C277" s="42" t="s">
        <v>70</v>
      </c>
      <c r="D277" s="37"/>
      <c r="E277" s="37" t="s">
        <v>20</v>
      </c>
      <c r="F277" s="37">
        <v>18</v>
      </c>
      <c r="G277" s="37">
        <v>22</v>
      </c>
      <c r="H277" s="143" t="s">
        <v>254</v>
      </c>
      <c r="I277" s="37" t="s">
        <v>102</v>
      </c>
      <c r="J277" s="37">
        <v>1</v>
      </c>
      <c r="K277" t="s">
        <v>264</v>
      </c>
      <c r="L27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77" s="21" t="e">
        <f>IF(AND(L277&lt;&gt;"",#REF!=""),"Tipologia","")</f>
        <v>#REF!</v>
      </c>
      <c r="N277" s="21" t="e">
        <f>IF(AND(L277&lt;&gt;"",#REF!=""),"Data","")</f>
        <v>#REF!</v>
      </c>
      <c r="O277" s="21" t="e">
        <f>IF(AND(L277&lt;&gt;"",#REF!=""),"Zona","")</f>
        <v>#REF!</v>
      </c>
      <c r="P277" s="21" t="e">
        <f>IF(AND(L277&lt;&gt;"",#REF!=""),"Circolo","")</f>
        <v>#REF!</v>
      </c>
      <c r="Q277" s="10" t="str">
        <f t="shared" si="16"/>
        <v/>
      </c>
      <c r="R277" s="10"/>
      <c r="S277" s="10"/>
      <c r="T277" s="10"/>
      <c r="U277" s="10"/>
      <c r="V277" s="2"/>
      <c r="W277" s="3"/>
      <c r="X277" s="3"/>
      <c r="Y277" s="3"/>
      <c r="Z277" s="3"/>
      <c r="AA277" s="3"/>
      <c r="AC277" s="26"/>
      <c r="AD277" s="26"/>
      <c r="AE277" s="26"/>
      <c r="AF277" s="113"/>
      <c r="AG277" s="113"/>
      <c r="AH277" s="113"/>
      <c r="AI277" s="3"/>
      <c r="AJ277" s="3"/>
    </row>
    <row r="278" spans="2:36" ht="21" x14ac:dyDescent="0.25">
      <c r="B278" s="166" t="s">
        <v>263</v>
      </c>
      <c r="C278" s="42" t="s">
        <v>70</v>
      </c>
      <c r="D278" s="37"/>
      <c r="E278" s="37" t="s">
        <v>20</v>
      </c>
      <c r="F278" s="37">
        <v>18</v>
      </c>
      <c r="G278" s="37">
        <v>22</v>
      </c>
      <c r="H278" s="143" t="s">
        <v>253</v>
      </c>
      <c r="I278" s="37" t="s">
        <v>98</v>
      </c>
      <c r="J278" s="37">
        <v>2</v>
      </c>
      <c r="K278" t="s">
        <v>264</v>
      </c>
      <c r="L27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78" s="21" t="e">
        <f>IF(AND(L278&lt;&gt;"",#REF!=""),"Tipologia","")</f>
        <v>#REF!</v>
      </c>
      <c r="N278" s="21" t="e">
        <f>IF(AND(L278&lt;&gt;"",#REF!=""),"Data","")</f>
        <v>#REF!</v>
      </c>
      <c r="O278" s="21" t="e">
        <f>IF(AND(L278&lt;&gt;"",#REF!=""),"Zona","")</f>
        <v>#REF!</v>
      </c>
      <c r="P278" s="21" t="e">
        <f>IF(AND(L278&lt;&gt;"",#REF!=""),"Circolo","")</f>
        <v>#REF!</v>
      </c>
      <c r="Q278" s="10" t="str">
        <f t="shared" si="16"/>
        <v/>
      </c>
      <c r="R278" s="10"/>
      <c r="S278" s="10"/>
      <c r="T278" s="10"/>
      <c r="U278" s="10"/>
      <c r="V278" s="2"/>
      <c r="W278" s="3"/>
      <c r="X278" s="3"/>
      <c r="Y278" s="3"/>
      <c r="Z278" s="3"/>
      <c r="AA278" s="3"/>
      <c r="AC278" s="26"/>
      <c r="AD278" s="26"/>
      <c r="AE278" s="26"/>
      <c r="AF278" s="113"/>
      <c r="AG278" s="113"/>
      <c r="AH278" s="113"/>
      <c r="AI278" s="3"/>
      <c r="AJ278" s="3"/>
    </row>
    <row r="279" spans="2:36" ht="21" x14ac:dyDescent="0.25">
      <c r="B279" s="166" t="s">
        <v>384</v>
      </c>
      <c r="C279" s="42" t="s">
        <v>70</v>
      </c>
      <c r="D279" s="37"/>
      <c r="E279" s="37" t="s">
        <v>24</v>
      </c>
      <c r="F279" s="37">
        <v>19</v>
      </c>
      <c r="G279" s="37"/>
      <c r="H279" s="143" t="s">
        <v>544</v>
      </c>
      <c r="I279" s="37" t="s">
        <v>202</v>
      </c>
      <c r="J279" s="37">
        <v>3</v>
      </c>
      <c r="K279" t="s">
        <v>215</v>
      </c>
      <c r="L27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79" s="21" t="e">
        <f>IF(AND(L279&lt;&gt;"",#REF!=""),"Tipologia","")</f>
        <v>#REF!</v>
      </c>
      <c r="N279" s="21" t="e">
        <f>IF(AND(L279&lt;&gt;"",#REF!=""),"Data","")</f>
        <v>#REF!</v>
      </c>
      <c r="O279" s="21" t="e">
        <f>IF(AND(L279&lt;&gt;"",#REF!=""),"Zona","")</f>
        <v>#REF!</v>
      </c>
      <c r="P279" s="21" t="e">
        <f>IF(AND(L279&lt;&gt;"",#REF!=""),"Circolo","")</f>
        <v>#REF!</v>
      </c>
      <c r="Q279" s="10" t="str">
        <f t="shared" si="16"/>
        <v/>
      </c>
      <c r="R279" s="10"/>
      <c r="S279" s="10"/>
      <c r="T279" s="10"/>
      <c r="U279" s="10"/>
      <c r="V279" s="2"/>
      <c r="W279" s="3"/>
      <c r="X279" s="3"/>
      <c r="Y279" s="3"/>
      <c r="Z279" s="3"/>
      <c r="AA279" s="3"/>
      <c r="AC279" s="26"/>
      <c r="AD279" s="26"/>
      <c r="AE279" s="26"/>
      <c r="AF279" s="113"/>
      <c r="AG279" s="113"/>
      <c r="AH279" s="113"/>
      <c r="AI279" s="3"/>
      <c r="AJ279" s="3"/>
    </row>
    <row r="280" spans="2:36" ht="21" x14ac:dyDescent="0.25">
      <c r="B280" s="166" t="s">
        <v>384</v>
      </c>
      <c r="C280" s="42" t="s">
        <v>70</v>
      </c>
      <c r="D280" s="37"/>
      <c r="E280" s="37" t="s">
        <v>22</v>
      </c>
      <c r="F280" s="37">
        <v>19</v>
      </c>
      <c r="G280" s="37"/>
      <c r="H280" s="143" t="s">
        <v>544</v>
      </c>
      <c r="I280" s="37" t="s">
        <v>202</v>
      </c>
      <c r="J280" s="37">
        <v>3</v>
      </c>
      <c r="K280" t="s">
        <v>215</v>
      </c>
      <c r="L28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80" s="21" t="e">
        <f>IF(AND(L280&lt;&gt;"",#REF!=""),"Tipologia","")</f>
        <v>#REF!</v>
      </c>
      <c r="N280" s="21" t="e">
        <f>IF(AND(L280&lt;&gt;"",#REF!=""),"Data","")</f>
        <v>#REF!</v>
      </c>
      <c r="O280" s="21" t="e">
        <f>IF(AND(L280&lt;&gt;"",#REF!=""),"Zona","")</f>
        <v>#REF!</v>
      </c>
      <c r="P280" s="21" t="e">
        <f>IF(AND(L280&lt;&gt;"",#REF!=""),"Circolo","")</f>
        <v>#REF!</v>
      </c>
      <c r="Q280" s="10" t="str">
        <f t="shared" si="16"/>
        <v/>
      </c>
      <c r="R280" s="10"/>
      <c r="S280" s="10"/>
      <c r="T280" s="10"/>
      <c r="U280" s="10"/>
      <c r="V280" s="2"/>
      <c r="W280" s="3"/>
      <c r="X280" s="3"/>
      <c r="Y280" s="3"/>
      <c r="Z280" s="3"/>
      <c r="AA280" s="3"/>
      <c r="AC280" s="26"/>
      <c r="AD280" s="26"/>
      <c r="AE280" s="26"/>
      <c r="AF280" s="113"/>
      <c r="AG280" s="113"/>
      <c r="AH280" s="113"/>
      <c r="AI280" s="3"/>
      <c r="AJ280" s="3"/>
    </row>
    <row r="281" spans="2:36" ht="21" x14ac:dyDescent="0.25">
      <c r="B281" s="166" t="s">
        <v>429</v>
      </c>
      <c r="C281" s="42" t="s">
        <v>70</v>
      </c>
      <c r="D281" s="37"/>
      <c r="E281" s="37" t="s">
        <v>20</v>
      </c>
      <c r="F281" s="37">
        <v>19</v>
      </c>
      <c r="G281" s="37">
        <v>21</v>
      </c>
      <c r="H281" s="143" t="s">
        <v>269</v>
      </c>
      <c r="I281" s="37" t="s">
        <v>85</v>
      </c>
      <c r="J281" s="37">
        <v>4</v>
      </c>
      <c r="K281" t="s">
        <v>266</v>
      </c>
      <c r="L28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81" s="21" t="e">
        <f>IF(AND(L281&lt;&gt;"",#REF!=""),"Tipologia","")</f>
        <v>#REF!</v>
      </c>
      <c r="N281" s="21" t="e">
        <f>IF(AND(L281&lt;&gt;"",#REF!=""),"Data","")</f>
        <v>#REF!</v>
      </c>
      <c r="O281" s="21" t="e">
        <f>IF(AND(L281&lt;&gt;"",#REF!=""),"Zona","")</f>
        <v>#REF!</v>
      </c>
      <c r="P281" s="21" t="e">
        <f>IF(AND(L281&lt;&gt;"",#REF!=""),"Circolo","")</f>
        <v>#REF!</v>
      </c>
      <c r="Q281" s="10" t="str">
        <f t="shared" si="16"/>
        <v/>
      </c>
      <c r="R281" s="10"/>
      <c r="S281" s="10"/>
      <c r="T281" s="10"/>
      <c r="U281" s="10"/>
      <c r="V281" s="2"/>
      <c r="W281" s="3"/>
      <c r="X281" s="3"/>
      <c r="Y281" s="3"/>
      <c r="Z281" s="3"/>
      <c r="AA281" s="3"/>
      <c r="AC281" s="26"/>
      <c r="AD281" s="26"/>
      <c r="AE281" s="26"/>
      <c r="AF281" s="113"/>
      <c r="AG281" s="113"/>
      <c r="AH281" s="113"/>
      <c r="AI281" s="3"/>
      <c r="AJ281" s="3"/>
    </row>
    <row r="282" spans="2:36" ht="21" x14ac:dyDescent="0.25">
      <c r="B282" s="166" t="s">
        <v>407</v>
      </c>
      <c r="C282" s="42" t="s">
        <v>70</v>
      </c>
      <c r="D282" s="37"/>
      <c r="E282" s="37" t="s">
        <v>18</v>
      </c>
      <c r="F282" s="37">
        <v>19</v>
      </c>
      <c r="G282" s="37">
        <v>20</v>
      </c>
      <c r="H282" s="143" t="s">
        <v>447</v>
      </c>
      <c r="I282" s="37" t="s">
        <v>448</v>
      </c>
      <c r="J282" s="37">
        <v>7</v>
      </c>
      <c r="K282" t="s">
        <v>310</v>
      </c>
      <c r="L28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82" s="21" t="e">
        <f>IF(AND(L282&lt;&gt;"",#REF!=""),"Tipologia","")</f>
        <v>#REF!</v>
      </c>
      <c r="N282" s="21" t="e">
        <f>IF(AND(L282&lt;&gt;"",#REF!=""),"Data","")</f>
        <v>#REF!</v>
      </c>
      <c r="O282" s="21" t="e">
        <f>IF(AND(L282&lt;&gt;"",#REF!=""),"Zona","")</f>
        <v>#REF!</v>
      </c>
      <c r="P282" s="21" t="e">
        <f>IF(AND(L282&lt;&gt;"",#REF!=""),"Circolo","")</f>
        <v>#REF!</v>
      </c>
      <c r="Q282" s="10" t="str">
        <f t="shared" si="16"/>
        <v/>
      </c>
      <c r="R282" s="10"/>
      <c r="S282" s="10"/>
      <c r="T282" s="10"/>
      <c r="U282" s="10"/>
      <c r="V282" s="2"/>
      <c r="W282" s="3"/>
      <c r="X282" s="3"/>
      <c r="Y282" s="3"/>
      <c r="Z282" s="3"/>
      <c r="AA282" s="3"/>
      <c r="AC282" s="26"/>
      <c r="AD282" s="26"/>
      <c r="AE282" s="26"/>
      <c r="AF282" s="113"/>
      <c r="AG282" s="113"/>
      <c r="AH282" s="113"/>
      <c r="AI282" s="3"/>
      <c r="AJ282" s="3"/>
    </row>
    <row r="283" spans="2:36" ht="21" x14ac:dyDescent="0.25">
      <c r="B283" s="166" t="s">
        <v>351</v>
      </c>
      <c r="C283" s="42" t="s">
        <v>70</v>
      </c>
      <c r="D283" s="37"/>
      <c r="E283" s="37" t="s">
        <v>23</v>
      </c>
      <c r="F283" s="37">
        <v>20</v>
      </c>
      <c r="G283" s="37"/>
      <c r="H283" s="143" t="s">
        <v>327</v>
      </c>
      <c r="I283" s="37" t="s">
        <v>44</v>
      </c>
      <c r="J283" s="37">
        <v>5</v>
      </c>
      <c r="K283" t="s">
        <v>219</v>
      </c>
      <c r="L28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83" s="21" t="e">
        <f>IF(AND(L283&lt;&gt;"",#REF!=""),"Tipologia","")</f>
        <v>#REF!</v>
      </c>
      <c r="N283" s="21" t="e">
        <f>IF(AND(L283&lt;&gt;"",#REF!=""),"Data","")</f>
        <v>#REF!</v>
      </c>
      <c r="O283" s="21" t="e">
        <f>IF(AND(L283&lt;&gt;"",#REF!=""),"Zona","")</f>
        <v>#REF!</v>
      </c>
      <c r="P283" s="21" t="e">
        <f>IF(AND(L283&lt;&gt;"",#REF!=""),"Circolo","")</f>
        <v>#REF!</v>
      </c>
      <c r="Q283" s="10" t="str">
        <f t="shared" si="16"/>
        <v/>
      </c>
      <c r="R283" s="10"/>
      <c r="S283" s="10"/>
      <c r="T283" s="10"/>
      <c r="U283" s="10"/>
      <c r="V283" s="2"/>
      <c r="W283" s="3"/>
      <c r="X283" s="3"/>
      <c r="Y283" s="3"/>
      <c r="Z283" s="3"/>
      <c r="AA283" s="3"/>
      <c r="AC283" s="26"/>
      <c r="AD283" s="26"/>
      <c r="AE283" s="26"/>
      <c r="AF283" s="113"/>
      <c r="AG283" s="113"/>
      <c r="AH283" s="113"/>
      <c r="AI283" s="3"/>
      <c r="AJ283" s="3"/>
    </row>
    <row r="284" spans="2:36" ht="21" x14ac:dyDescent="0.25">
      <c r="B284" s="166" t="s">
        <v>314</v>
      </c>
      <c r="C284" s="42" t="s">
        <v>70</v>
      </c>
      <c r="D284" s="37" t="s">
        <v>589</v>
      </c>
      <c r="E284" s="37" t="s">
        <v>18</v>
      </c>
      <c r="F284" s="37">
        <v>22</v>
      </c>
      <c r="G284" s="37">
        <v>23</v>
      </c>
      <c r="H284" s="143" t="s">
        <v>499</v>
      </c>
      <c r="I284" s="37" t="s">
        <v>93</v>
      </c>
      <c r="J284" s="37">
        <v>2</v>
      </c>
      <c r="K284" t="s">
        <v>259</v>
      </c>
      <c r="L28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84" s="21" t="e">
        <f>IF(AND(L284&lt;&gt;"",#REF!=""),"Tipologia","")</f>
        <v>#REF!</v>
      </c>
      <c r="N284" s="21" t="e">
        <f>IF(AND(L284&lt;&gt;"",#REF!=""),"Data","")</f>
        <v>#REF!</v>
      </c>
      <c r="O284" s="21" t="e">
        <f>IF(AND(L284&lt;&gt;"",#REF!=""),"Zona","")</f>
        <v>#REF!</v>
      </c>
      <c r="P284" s="21" t="e">
        <f>IF(AND(L284&lt;&gt;"",#REF!=""),"Circolo","")</f>
        <v>#REF!</v>
      </c>
      <c r="Q284" s="10" t="str">
        <f t="shared" si="16"/>
        <v/>
      </c>
      <c r="R284" s="10"/>
      <c r="S284" s="10"/>
      <c r="T284" s="10"/>
      <c r="U284" s="10"/>
      <c r="V284" s="2"/>
      <c r="W284" s="3"/>
      <c r="X284" s="3"/>
      <c r="Y284" s="3"/>
      <c r="Z284" s="3"/>
      <c r="AA284" s="3"/>
      <c r="AC284" s="26"/>
      <c r="AD284" s="26"/>
      <c r="AE284" s="26"/>
      <c r="AF284" s="113"/>
      <c r="AG284" s="113"/>
      <c r="AH284" s="113"/>
      <c r="AI284" s="3"/>
      <c r="AJ284" s="3"/>
    </row>
    <row r="285" spans="2:36" ht="21" x14ac:dyDescent="0.25">
      <c r="B285" s="166" t="s">
        <v>348</v>
      </c>
      <c r="C285" s="42" t="s">
        <v>70</v>
      </c>
      <c r="D285" s="37"/>
      <c r="E285" s="37" t="s">
        <v>24</v>
      </c>
      <c r="F285" s="37">
        <v>22</v>
      </c>
      <c r="G285" s="37"/>
      <c r="H285" s="143" t="s">
        <v>481</v>
      </c>
      <c r="I285" s="37" t="s">
        <v>498</v>
      </c>
      <c r="J285" s="37">
        <v>2</v>
      </c>
      <c r="K285" t="s">
        <v>216</v>
      </c>
      <c r="L28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85" s="21" t="e">
        <f>IF(AND(L285&lt;&gt;"",#REF!=""),"Tipologia","")</f>
        <v>#REF!</v>
      </c>
      <c r="N285" s="21" t="e">
        <f>IF(AND(L285&lt;&gt;"",#REF!=""),"Data","")</f>
        <v>#REF!</v>
      </c>
      <c r="O285" s="21" t="e">
        <f>IF(AND(L285&lt;&gt;"",#REF!=""),"Zona","")</f>
        <v>#REF!</v>
      </c>
      <c r="P285" s="21" t="e">
        <f>IF(AND(L285&lt;&gt;"",#REF!=""),"Circolo","")</f>
        <v>#REF!</v>
      </c>
      <c r="Q285" s="10" t="str">
        <f t="shared" si="16"/>
        <v/>
      </c>
      <c r="R285" s="10"/>
      <c r="S285" s="10"/>
      <c r="T285" s="10"/>
      <c r="U285" s="10"/>
      <c r="V285" s="2"/>
      <c r="W285" s="3"/>
      <c r="X285" s="3"/>
      <c r="Y285" s="3"/>
      <c r="Z285" s="3"/>
      <c r="AA285" s="3"/>
      <c r="AC285" s="26"/>
      <c r="AD285" s="26"/>
      <c r="AE285" s="26"/>
      <c r="AF285" s="113"/>
      <c r="AG285" s="113"/>
      <c r="AH285" s="113"/>
      <c r="AI285" s="3"/>
      <c r="AJ285" s="3"/>
    </row>
    <row r="286" spans="2:36" ht="21" x14ac:dyDescent="0.25">
      <c r="B286" s="166" t="s">
        <v>274</v>
      </c>
      <c r="C286" s="42" t="s">
        <v>70</v>
      </c>
      <c r="D286" s="37"/>
      <c r="E286" s="37" t="s">
        <v>20</v>
      </c>
      <c r="F286" s="37">
        <v>22</v>
      </c>
      <c r="G286" s="37">
        <v>24</v>
      </c>
      <c r="H286" s="143" t="s">
        <v>270</v>
      </c>
      <c r="I286" s="37" t="s">
        <v>45</v>
      </c>
      <c r="J286" s="37">
        <v>3</v>
      </c>
      <c r="K286" t="s">
        <v>241</v>
      </c>
      <c r="L28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86" s="21" t="e">
        <f>IF(AND(L286&lt;&gt;"",#REF!=""),"Tipologia","")</f>
        <v>#REF!</v>
      </c>
      <c r="N286" s="21" t="e">
        <f>IF(AND(L286&lt;&gt;"",#REF!=""),"Data","")</f>
        <v>#REF!</v>
      </c>
      <c r="O286" s="21" t="e">
        <f>IF(AND(L286&lt;&gt;"",#REF!=""),"Zona","")</f>
        <v>#REF!</v>
      </c>
      <c r="P286" s="21" t="e">
        <f>IF(AND(L286&lt;&gt;"",#REF!=""),"Circolo","")</f>
        <v>#REF!</v>
      </c>
      <c r="Q286" s="10" t="str">
        <f t="shared" si="16"/>
        <v/>
      </c>
      <c r="R286" s="10"/>
      <c r="S286" s="10"/>
      <c r="T286" s="10"/>
      <c r="U286" s="10"/>
      <c r="V286" s="2"/>
      <c r="W286" s="3"/>
      <c r="X286" s="3"/>
      <c r="Y286" s="3"/>
      <c r="Z286" s="3"/>
      <c r="AA286" s="3"/>
      <c r="AC286" s="26"/>
      <c r="AD286" s="26"/>
      <c r="AE286" s="26"/>
      <c r="AF286" s="113"/>
      <c r="AG286" s="113"/>
      <c r="AH286" s="113"/>
      <c r="AI286" s="3"/>
      <c r="AJ286" s="3"/>
    </row>
    <row r="287" spans="2:36" ht="21" x14ac:dyDescent="0.25">
      <c r="B287" s="166" t="s">
        <v>348</v>
      </c>
      <c r="C287" s="42" t="s">
        <v>70</v>
      </c>
      <c r="D287" s="37"/>
      <c r="E287" s="37" t="s">
        <v>22</v>
      </c>
      <c r="F287" s="37">
        <v>22</v>
      </c>
      <c r="G287" s="37"/>
      <c r="H287" s="143" t="s">
        <v>521</v>
      </c>
      <c r="I287" s="37" t="s">
        <v>139</v>
      </c>
      <c r="J287" s="37">
        <v>6</v>
      </c>
      <c r="K287" t="s">
        <v>216</v>
      </c>
      <c r="L28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87" s="21" t="e">
        <f>IF(AND(L287&lt;&gt;"",#REF!=""),"Tipologia","")</f>
        <v>#REF!</v>
      </c>
      <c r="N287" s="21" t="e">
        <f>IF(AND(L287&lt;&gt;"",#REF!=""),"Data","")</f>
        <v>#REF!</v>
      </c>
      <c r="O287" s="21" t="e">
        <f>IF(AND(L287&lt;&gt;"",#REF!=""),"Zona","")</f>
        <v>#REF!</v>
      </c>
      <c r="P287" s="21" t="e">
        <f>IF(AND(L287&lt;&gt;"",#REF!=""),"Circolo","")</f>
        <v>#REF!</v>
      </c>
      <c r="Q287" s="10" t="str">
        <f t="shared" si="16"/>
        <v/>
      </c>
      <c r="R287" s="10"/>
      <c r="S287" s="10"/>
      <c r="T287" s="10"/>
      <c r="U287" s="10"/>
      <c r="V287" s="2"/>
      <c r="W287" s="3"/>
      <c r="X287" s="3"/>
      <c r="Y287" s="3"/>
      <c r="Z287" s="3"/>
      <c r="AA287" s="3"/>
      <c r="AC287" s="26"/>
      <c r="AD287" s="26"/>
      <c r="AE287" s="26"/>
      <c r="AF287" s="113"/>
      <c r="AG287" s="113"/>
      <c r="AH287" s="113"/>
      <c r="AI287" s="3"/>
      <c r="AJ287" s="3"/>
    </row>
    <row r="288" spans="2:36" ht="21" x14ac:dyDescent="0.25">
      <c r="B288" s="166" t="s">
        <v>275</v>
      </c>
      <c r="C288" s="42" t="s">
        <v>70</v>
      </c>
      <c r="D288" s="37"/>
      <c r="E288" s="37" t="s">
        <v>20</v>
      </c>
      <c r="F288" s="37">
        <v>23</v>
      </c>
      <c r="G288" s="37">
        <v>24</v>
      </c>
      <c r="H288" s="143" t="s">
        <v>271</v>
      </c>
      <c r="I288" s="37" t="s">
        <v>121</v>
      </c>
      <c r="J288" s="37">
        <v>2</v>
      </c>
      <c r="K288" t="s">
        <v>276</v>
      </c>
      <c r="L28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88" s="21" t="e">
        <f>IF(AND(L288&lt;&gt;"",#REF!=""),"Tipologia","")</f>
        <v>#REF!</v>
      </c>
      <c r="N288" s="21" t="e">
        <f>IF(AND(L288&lt;&gt;"",#REF!=""),"Data","")</f>
        <v>#REF!</v>
      </c>
      <c r="O288" s="21" t="e">
        <f>IF(AND(L288&lt;&gt;"",#REF!=""),"Zona","")</f>
        <v>#REF!</v>
      </c>
      <c r="P288" s="21" t="e">
        <f>IF(AND(L288&lt;&gt;"",#REF!=""),"Circolo","")</f>
        <v>#REF!</v>
      </c>
      <c r="Q288" s="10" t="str">
        <f t="shared" si="16"/>
        <v/>
      </c>
      <c r="R288" s="10"/>
      <c r="S288" s="10"/>
      <c r="T288" s="10"/>
      <c r="U288" s="10"/>
      <c r="V288" s="2"/>
      <c r="W288" s="3"/>
      <c r="X288" s="3"/>
      <c r="Y288" s="3"/>
      <c r="Z288" s="3"/>
      <c r="AA288" s="3"/>
      <c r="AC288" s="26"/>
      <c r="AD288" s="26"/>
      <c r="AE288" s="26"/>
      <c r="AF288" s="113"/>
      <c r="AG288" s="113"/>
      <c r="AH288" s="113"/>
      <c r="AI288" s="3"/>
      <c r="AJ288" s="3"/>
    </row>
    <row r="289" spans="2:36" ht="21" x14ac:dyDescent="0.25">
      <c r="B289" s="166" t="s">
        <v>349</v>
      </c>
      <c r="C289" s="42" t="s">
        <v>70</v>
      </c>
      <c r="D289" s="37"/>
      <c r="E289" s="37" t="s">
        <v>23</v>
      </c>
      <c r="F289" s="37">
        <v>23</v>
      </c>
      <c r="G289" s="37"/>
      <c r="H289" s="143" t="s">
        <v>327</v>
      </c>
      <c r="I289" s="37" t="s">
        <v>175</v>
      </c>
      <c r="J289" s="37">
        <v>6</v>
      </c>
      <c r="K289" t="s">
        <v>220</v>
      </c>
      <c r="L28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89" s="21" t="e">
        <f>IF(AND(L289&lt;&gt;"",#REF!=""),"Tipologia","")</f>
        <v>#REF!</v>
      </c>
      <c r="N289" s="21" t="e">
        <f>IF(AND(L289&lt;&gt;"",#REF!=""),"Data","")</f>
        <v>#REF!</v>
      </c>
      <c r="O289" s="21" t="e">
        <f>IF(AND(L289&lt;&gt;"",#REF!=""),"Zona","")</f>
        <v>#REF!</v>
      </c>
      <c r="P289" s="21" t="e">
        <f>IF(AND(L289&lt;&gt;"",#REF!=""),"Circolo","")</f>
        <v>#REF!</v>
      </c>
      <c r="Q289" s="10" t="str">
        <f t="shared" si="16"/>
        <v/>
      </c>
      <c r="R289" s="10"/>
      <c r="S289" s="10"/>
      <c r="T289" s="10"/>
      <c r="U289" s="10"/>
      <c r="V289" s="2"/>
      <c r="W289" s="3"/>
      <c r="X289" s="3"/>
      <c r="Y289" s="3"/>
      <c r="Z289" s="3"/>
      <c r="AA289" s="3"/>
      <c r="AC289" s="26"/>
      <c r="AD289" s="26"/>
      <c r="AE289" s="26"/>
      <c r="AF289" s="113"/>
      <c r="AG289" s="113"/>
      <c r="AH289" s="113"/>
      <c r="AI289" s="3"/>
      <c r="AJ289" s="3"/>
    </row>
    <row r="290" spans="2:36" ht="21" x14ac:dyDescent="0.25">
      <c r="B290" s="166" t="s">
        <v>287</v>
      </c>
      <c r="C290" s="42" t="s">
        <v>70</v>
      </c>
      <c r="D290" s="37"/>
      <c r="E290" s="37" t="s">
        <v>18</v>
      </c>
      <c r="F290" s="37">
        <v>25</v>
      </c>
      <c r="G290" s="37">
        <v>26</v>
      </c>
      <c r="H290" s="143" t="s">
        <v>334</v>
      </c>
      <c r="I290" s="37" t="s">
        <v>162</v>
      </c>
      <c r="J290" s="37">
        <v>1</v>
      </c>
      <c r="K290" t="s">
        <v>312</v>
      </c>
      <c r="L29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90" s="21" t="e">
        <f>IF(AND(L290&lt;&gt;"",#REF!=""),"Tipologia","")</f>
        <v>#REF!</v>
      </c>
      <c r="N290" s="21" t="e">
        <f>IF(AND(L290&lt;&gt;"",#REF!=""),"Data","")</f>
        <v>#REF!</v>
      </c>
      <c r="O290" s="21" t="e">
        <f>IF(AND(L290&lt;&gt;"",#REF!=""),"Zona","")</f>
        <v>#REF!</v>
      </c>
      <c r="P290" s="21" t="e">
        <f>IF(AND(L290&lt;&gt;"",#REF!=""),"Circolo","")</f>
        <v>#REF!</v>
      </c>
      <c r="Q290" s="10" t="str">
        <f t="shared" si="16"/>
        <v/>
      </c>
      <c r="R290" s="10"/>
      <c r="S290" s="10"/>
      <c r="T290" s="10"/>
      <c r="U290" s="10"/>
      <c r="V290" s="2"/>
      <c r="W290" s="3"/>
      <c r="X290" s="3"/>
      <c r="Y290" s="3"/>
      <c r="Z290" s="3"/>
      <c r="AA290" s="3"/>
      <c r="AC290" s="26"/>
      <c r="AD290" s="26"/>
      <c r="AE290" s="26"/>
      <c r="AF290" s="113"/>
      <c r="AG290" s="113"/>
      <c r="AH290" s="113"/>
      <c r="AI290" s="3"/>
      <c r="AJ290" s="3"/>
    </row>
    <row r="291" spans="2:36" ht="21" x14ac:dyDescent="0.25">
      <c r="B291" s="166" t="s">
        <v>344</v>
      </c>
      <c r="C291" s="42" t="s">
        <v>70</v>
      </c>
      <c r="D291" s="37"/>
      <c r="E291" s="37" t="s">
        <v>24</v>
      </c>
      <c r="F291" s="37">
        <v>25</v>
      </c>
      <c r="G291" s="37"/>
      <c r="H291" s="143" t="s">
        <v>328</v>
      </c>
      <c r="I291" s="37" t="s">
        <v>203</v>
      </c>
      <c r="J291" s="37">
        <v>3</v>
      </c>
      <c r="K291" t="s">
        <v>223</v>
      </c>
      <c r="L29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91" s="21" t="e">
        <f>IF(AND(L291&lt;&gt;"",#REF!=""),"Tipologia","")</f>
        <v>#REF!</v>
      </c>
      <c r="N291" s="21" t="e">
        <f>IF(AND(L291&lt;&gt;"",#REF!=""),"Data","")</f>
        <v>#REF!</v>
      </c>
      <c r="O291" s="21" t="e">
        <f>IF(AND(L291&lt;&gt;"",#REF!=""),"Zona","")</f>
        <v>#REF!</v>
      </c>
      <c r="P291" s="21" t="e">
        <f>IF(AND(L291&lt;&gt;"",#REF!=""),"Circolo","")</f>
        <v>#REF!</v>
      </c>
      <c r="Q291" s="10" t="str">
        <f t="shared" si="16"/>
        <v/>
      </c>
      <c r="R291" s="10"/>
      <c r="S291" s="10"/>
      <c r="T291" s="10"/>
      <c r="U291" s="10"/>
      <c r="V291" s="2"/>
      <c r="W291" s="3"/>
      <c r="X291" s="3"/>
      <c r="Y291" s="3"/>
      <c r="Z291" s="3"/>
      <c r="AA291" s="3"/>
      <c r="AC291" s="26"/>
      <c r="AD291" s="26"/>
      <c r="AE291" s="26"/>
      <c r="AF291" s="113"/>
      <c r="AG291" s="113"/>
      <c r="AH291" s="113"/>
      <c r="AI291" s="3"/>
      <c r="AJ291" s="3"/>
    </row>
    <row r="292" spans="2:36" ht="21" x14ac:dyDescent="0.25">
      <c r="B292" s="166" t="s">
        <v>344</v>
      </c>
      <c r="C292" s="42" t="s">
        <v>70</v>
      </c>
      <c r="D292" s="37"/>
      <c r="E292" s="37" t="s">
        <v>22</v>
      </c>
      <c r="F292" s="37">
        <v>25</v>
      </c>
      <c r="G292" s="37"/>
      <c r="H292" s="143" t="s">
        <v>329</v>
      </c>
      <c r="I292" s="37" t="s">
        <v>203</v>
      </c>
      <c r="J292" s="37">
        <v>3</v>
      </c>
      <c r="K292" t="s">
        <v>223</v>
      </c>
      <c r="L29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92" s="21" t="e">
        <f>IF(AND(L292&lt;&gt;"",#REF!=""),"Tipologia","")</f>
        <v>#REF!</v>
      </c>
      <c r="N292" s="21" t="e">
        <f>IF(AND(L292&lt;&gt;"",#REF!=""),"Data","")</f>
        <v>#REF!</v>
      </c>
      <c r="O292" s="21" t="e">
        <f>IF(AND(L292&lt;&gt;"",#REF!=""),"Zona","")</f>
        <v>#REF!</v>
      </c>
      <c r="P292" s="21" t="e">
        <f>IF(AND(L292&lt;&gt;"",#REF!=""),"Circolo","")</f>
        <v>#REF!</v>
      </c>
      <c r="Q292" s="10" t="str">
        <f t="shared" si="16"/>
        <v/>
      </c>
      <c r="R292" s="10"/>
      <c r="S292" s="10"/>
      <c r="T292" s="10"/>
      <c r="U292" s="10"/>
      <c r="V292" s="2"/>
      <c r="W292" s="3"/>
      <c r="X292" s="3"/>
      <c r="Y292" s="3"/>
      <c r="Z292" s="3"/>
      <c r="AA292" s="3"/>
      <c r="AC292" s="26"/>
      <c r="AD292" s="26"/>
      <c r="AE292" s="26"/>
      <c r="AF292" s="113"/>
      <c r="AG292" s="113"/>
      <c r="AH292" s="113"/>
      <c r="AI292" s="3"/>
      <c r="AJ292" s="3"/>
    </row>
    <row r="293" spans="2:36" ht="21" x14ac:dyDescent="0.25">
      <c r="B293" s="166" t="s">
        <v>359</v>
      </c>
      <c r="C293" s="42" t="s">
        <v>70</v>
      </c>
      <c r="D293" s="37"/>
      <c r="E293" s="37" t="s">
        <v>23</v>
      </c>
      <c r="F293" s="37">
        <v>26</v>
      </c>
      <c r="G293" s="37"/>
      <c r="H293" s="143" t="s">
        <v>327</v>
      </c>
      <c r="I293" s="37" t="s">
        <v>98</v>
      </c>
      <c r="J293" s="37">
        <v>2</v>
      </c>
      <c r="K293" t="s">
        <v>215</v>
      </c>
      <c r="L29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93" s="21" t="e">
        <f>IF(AND(L293&lt;&gt;"",#REF!=""),"Tipologia","")</f>
        <v>#REF!</v>
      </c>
      <c r="N293" s="21" t="e">
        <f>IF(AND(L293&lt;&gt;"",#REF!=""),"Data","")</f>
        <v>#REF!</v>
      </c>
      <c r="O293" s="21" t="e">
        <f>IF(AND(L293&lt;&gt;"",#REF!=""),"Zona","")</f>
        <v>#REF!</v>
      </c>
      <c r="P293" s="21" t="e">
        <f>IF(AND(L293&lt;&gt;"",#REF!=""),"Circolo","")</f>
        <v>#REF!</v>
      </c>
      <c r="Q293" s="10" t="str">
        <f t="shared" si="16"/>
        <v/>
      </c>
      <c r="R293" s="10"/>
      <c r="S293" s="10"/>
      <c r="T293" s="10"/>
      <c r="U293" s="10"/>
      <c r="V293" s="2"/>
      <c r="W293" s="3"/>
      <c r="X293" s="3"/>
      <c r="Y293" s="3"/>
      <c r="Z293" s="3"/>
      <c r="AA293" s="3"/>
      <c r="AC293" s="26"/>
      <c r="AD293" s="26"/>
      <c r="AE293" s="26"/>
      <c r="AF293" s="113"/>
      <c r="AG293" s="113"/>
      <c r="AH293" s="113"/>
      <c r="AI293" s="3"/>
      <c r="AJ293" s="3"/>
    </row>
    <row r="294" spans="2:36" ht="21" x14ac:dyDescent="0.25">
      <c r="B294" s="166" t="s">
        <v>80</v>
      </c>
      <c r="C294" s="42" t="s">
        <v>70</v>
      </c>
      <c r="D294" s="37"/>
      <c r="E294" s="37" t="s">
        <v>21</v>
      </c>
      <c r="F294" s="37">
        <v>26</v>
      </c>
      <c r="G294" s="37">
        <v>27</v>
      </c>
      <c r="H294" s="143" t="s">
        <v>500</v>
      </c>
      <c r="I294" s="37" t="s">
        <v>105</v>
      </c>
      <c r="J294" s="37">
        <v>2</v>
      </c>
      <c r="K294" t="s">
        <v>310</v>
      </c>
      <c r="L29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94" s="21" t="e">
        <f>IF(AND(L294&lt;&gt;"",#REF!=""),"Tipologia","")</f>
        <v>#REF!</v>
      </c>
      <c r="N294" s="21" t="e">
        <f>IF(AND(L294&lt;&gt;"",#REF!=""),"Data","")</f>
        <v>#REF!</v>
      </c>
      <c r="O294" s="21" t="e">
        <f>IF(AND(L294&lt;&gt;"",#REF!=""),"Zona","")</f>
        <v>#REF!</v>
      </c>
      <c r="P294" s="21" t="e">
        <f>IF(AND(L294&lt;&gt;"",#REF!=""),"Circolo","")</f>
        <v>#REF!</v>
      </c>
      <c r="Q294" s="10" t="str">
        <f t="shared" si="16"/>
        <v/>
      </c>
      <c r="R294" s="10"/>
      <c r="S294" s="10"/>
      <c r="T294" s="10"/>
      <c r="U294" s="10"/>
      <c r="V294" s="2"/>
      <c r="W294" s="3"/>
      <c r="X294" s="3"/>
      <c r="Y294" s="3"/>
      <c r="Z294" s="3"/>
      <c r="AA294" s="3"/>
      <c r="AC294" s="26"/>
      <c r="AD294" s="26"/>
      <c r="AE294" s="26"/>
      <c r="AF294" s="113"/>
      <c r="AG294" s="113"/>
      <c r="AH294" s="113"/>
      <c r="AI294" s="3"/>
      <c r="AJ294" s="3"/>
    </row>
    <row r="295" spans="2:36" ht="21" x14ac:dyDescent="0.25">
      <c r="B295" s="166" t="s">
        <v>430</v>
      </c>
      <c r="C295" s="42" t="s">
        <v>70</v>
      </c>
      <c r="D295" s="37"/>
      <c r="E295" s="37" t="s">
        <v>59</v>
      </c>
      <c r="F295" s="37">
        <v>26</v>
      </c>
      <c r="G295" s="37">
        <v>28</v>
      </c>
      <c r="H295" s="143" t="s">
        <v>284</v>
      </c>
      <c r="I295" s="37" t="s">
        <v>50</v>
      </c>
      <c r="J295" s="37">
        <v>4</v>
      </c>
      <c r="K295" t="s">
        <v>266</v>
      </c>
      <c r="L29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95" s="21" t="e">
        <f>IF(AND(L295&lt;&gt;"",#REF!=""),"Tipologia","")</f>
        <v>#REF!</v>
      </c>
      <c r="N295" s="21" t="e">
        <f>IF(AND(L295&lt;&gt;"",#REF!=""),"Data","")</f>
        <v>#REF!</v>
      </c>
      <c r="O295" s="21" t="e">
        <f>IF(AND(L295&lt;&gt;"",#REF!=""),"Zona","")</f>
        <v>#REF!</v>
      </c>
      <c r="P295" s="21" t="e">
        <f>IF(AND(L295&lt;&gt;"",#REF!=""),"Circolo","")</f>
        <v>#REF!</v>
      </c>
      <c r="Q295" s="10" t="str">
        <f t="shared" si="16"/>
        <v/>
      </c>
      <c r="R295" s="10"/>
      <c r="S295" s="10"/>
      <c r="T295" s="10"/>
      <c r="U295" s="10"/>
      <c r="V295" s="2"/>
      <c r="W295" s="3"/>
      <c r="X295" s="3"/>
      <c r="Y295" s="3"/>
      <c r="Z295" s="3"/>
      <c r="AA295" s="3"/>
      <c r="AC295" s="26"/>
      <c r="AD295" s="26"/>
      <c r="AE295" s="26"/>
      <c r="AF295" s="113"/>
      <c r="AG295" s="113"/>
      <c r="AH295" s="113"/>
      <c r="AI295" s="3"/>
      <c r="AJ295" s="3"/>
    </row>
    <row r="296" spans="2:36" ht="21" x14ac:dyDescent="0.25">
      <c r="B296" s="166" t="s">
        <v>359</v>
      </c>
      <c r="C296" s="42" t="s">
        <v>70</v>
      </c>
      <c r="D296" s="37"/>
      <c r="E296" s="37" t="s">
        <v>24</v>
      </c>
      <c r="F296" s="37">
        <v>26</v>
      </c>
      <c r="G296" s="37"/>
      <c r="H296" s="143" t="s">
        <v>328</v>
      </c>
      <c r="I296" s="37" t="s">
        <v>147</v>
      </c>
      <c r="J296" s="37">
        <v>4</v>
      </c>
      <c r="K296" t="s">
        <v>215</v>
      </c>
      <c r="L29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96" s="21" t="e">
        <f>IF(AND(L296&lt;&gt;"",#REF!=""),"Tipologia","")</f>
        <v>#REF!</v>
      </c>
      <c r="N296" s="21" t="e">
        <f>IF(AND(L296&lt;&gt;"",#REF!=""),"Data","")</f>
        <v>#REF!</v>
      </c>
      <c r="O296" s="21" t="e">
        <f>IF(AND(L296&lt;&gt;"",#REF!=""),"Zona","")</f>
        <v>#REF!</v>
      </c>
      <c r="P296" s="21" t="e">
        <f>IF(AND(L296&lt;&gt;"",#REF!=""),"Circolo","")</f>
        <v>#REF!</v>
      </c>
      <c r="Q296" s="10" t="str">
        <f t="shared" si="16"/>
        <v/>
      </c>
      <c r="R296" s="10"/>
      <c r="S296" s="10"/>
      <c r="T296" s="10"/>
      <c r="U296" s="10"/>
      <c r="V296" s="2"/>
      <c r="W296" s="3"/>
      <c r="X296" s="3"/>
      <c r="Y296" s="3"/>
      <c r="Z296" s="3"/>
      <c r="AA296" s="3"/>
      <c r="AC296" s="26"/>
      <c r="AD296" s="26"/>
      <c r="AE296" s="26"/>
      <c r="AF296" s="113"/>
      <c r="AG296" s="113"/>
      <c r="AH296" s="113"/>
      <c r="AI296" s="3"/>
      <c r="AJ296" s="3"/>
    </row>
    <row r="297" spans="2:36" ht="21" x14ac:dyDescent="0.25">
      <c r="B297" s="166" t="s">
        <v>81</v>
      </c>
      <c r="C297" s="42" t="s">
        <v>70</v>
      </c>
      <c r="D297" s="37"/>
      <c r="E297" s="37" t="s">
        <v>18</v>
      </c>
      <c r="F297" s="37">
        <v>27</v>
      </c>
      <c r="G297" s="37">
        <v>28</v>
      </c>
      <c r="H297" s="143" t="s">
        <v>594</v>
      </c>
      <c r="I297" s="37" t="s">
        <v>335</v>
      </c>
      <c r="J297" s="37">
        <v>1</v>
      </c>
      <c r="K297" t="s">
        <v>449</v>
      </c>
      <c r="L29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97" s="21" t="e">
        <f>IF(AND(L297&lt;&gt;"",#REF!=""),"Tipologia","")</f>
        <v>#REF!</v>
      </c>
      <c r="N297" s="21" t="e">
        <f>IF(AND(L297&lt;&gt;"",#REF!=""),"Data","")</f>
        <v>#REF!</v>
      </c>
      <c r="O297" s="21" t="e">
        <f>IF(AND(L297&lt;&gt;"",#REF!=""),"Zona","")</f>
        <v>#REF!</v>
      </c>
      <c r="P297" s="21" t="e">
        <f>IF(AND(L297&lt;&gt;"",#REF!=""),"Circolo","")</f>
        <v>#REF!</v>
      </c>
      <c r="Q297" s="10" t="str">
        <f t="shared" si="16"/>
        <v/>
      </c>
      <c r="R297" s="10"/>
      <c r="S297" s="10"/>
      <c r="T297" s="10"/>
      <c r="U297" s="10"/>
      <c r="V297" s="2"/>
      <c r="W297" s="3"/>
      <c r="X297" s="3"/>
      <c r="Y297" s="3"/>
      <c r="Z297" s="3"/>
      <c r="AA297" s="3"/>
      <c r="AC297" s="26"/>
      <c r="AD297" s="26"/>
      <c r="AE297" s="26"/>
      <c r="AF297" s="113"/>
      <c r="AG297" s="113"/>
      <c r="AH297" s="113"/>
      <c r="AI297" s="3"/>
      <c r="AJ297" s="3"/>
    </row>
    <row r="298" spans="2:36" ht="21" x14ac:dyDescent="0.25">
      <c r="B298" s="166" t="s">
        <v>291</v>
      </c>
      <c r="C298" s="42" t="s">
        <v>70</v>
      </c>
      <c r="D298" s="37"/>
      <c r="E298" s="37" t="s">
        <v>51</v>
      </c>
      <c r="F298" s="37">
        <v>27</v>
      </c>
      <c r="G298" s="37">
        <v>29</v>
      </c>
      <c r="H298" s="143" t="s">
        <v>551</v>
      </c>
      <c r="I298" s="37" t="s">
        <v>104</v>
      </c>
      <c r="J298" s="37">
        <v>3</v>
      </c>
      <c r="K298" t="s">
        <v>242</v>
      </c>
      <c r="L29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98" s="21" t="e">
        <f>IF(AND(L298&lt;&gt;"",#REF!=""),"Tipologia","")</f>
        <v>#REF!</v>
      </c>
      <c r="N298" s="21" t="e">
        <f>IF(AND(L298&lt;&gt;"",#REF!=""),"Data","")</f>
        <v>#REF!</v>
      </c>
      <c r="O298" s="21" t="e">
        <f>IF(AND(L298&lt;&gt;"",#REF!=""),"Zona","")</f>
        <v>#REF!</v>
      </c>
      <c r="P298" s="21" t="e">
        <f>IF(AND(L298&lt;&gt;"",#REF!=""),"Circolo","")</f>
        <v>#REF!</v>
      </c>
      <c r="Q298" s="10" t="str">
        <f t="shared" si="16"/>
        <v/>
      </c>
      <c r="R298" s="10"/>
      <c r="S298" s="10"/>
      <c r="T298" s="10"/>
      <c r="U298" s="10"/>
      <c r="V298" s="2"/>
      <c r="W298" s="3"/>
      <c r="X298" s="3"/>
      <c r="Y298" s="3"/>
      <c r="Z298" s="3"/>
      <c r="AA298" s="3"/>
      <c r="AC298" s="26"/>
      <c r="AD298" s="26"/>
      <c r="AE298" s="26"/>
      <c r="AF298" s="113"/>
      <c r="AG298" s="113"/>
      <c r="AH298" s="113"/>
      <c r="AI298" s="3"/>
      <c r="AJ298" s="3"/>
    </row>
    <row r="299" spans="2:36" ht="21" x14ac:dyDescent="0.25">
      <c r="B299" s="166" t="s">
        <v>353</v>
      </c>
      <c r="C299" s="42" t="s">
        <v>70</v>
      </c>
      <c r="D299" s="37"/>
      <c r="E299" s="37" t="s">
        <v>23</v>
      </c>
      <c r="F299" s="37">
        <v>28</v>
      </c>
      <c r="G299" s="37"/>
      <c r="H299" s="143" t="s">
        <v>327</v>
      </c>
      <c r="I299" s="37" t="s">
        <v>180</v>
      </c>
      <c r="J299" s="37">
        <v>6</v>
      </c>
      <c r="K299" t="s">
        <v>236</v>
      </c>
      <c r="L29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299" s="21" t="e">
        <f>IF(AND(L299&lt;&gt;"",#REF!=""),"Tipologia","")</f>
        <v>#REF!</v>
      </c>
      <c r="N299" s="21" t="e">
        <f>IF(AND(L299&lt;&gt;"",#REF!=""),"Data","")</f>
        <v>#REF!</v>
      </c>
      <c r="O299" s="21" t="e">
        <f>IF(AND(L299&lt;&gt;"",#REF!=""),"Zona","")</f>
        <v>#REF!</v>
      </c>
      <c r="P299" s="21" t="e">
        <f>IF(AND(L299&lt;&gt;"",#REF!=""),"Circolo","")</f>
        <v>#REF!</v>
      </c>
      <c r="Q299" s="10" t="str">
        <f t="shared" si="16"/>
        <v/>
      </c>
      <c r="R299" s="10"/>
      <c r="S299" s="10"/>
      <c r="T299" s="10"/>
      <c r="U299" s="10"/>
      <c r="V299" s="2"/>
      <c r="W299" s="3"/>
      <c r="X299" s="3"/>
      <c r="Y299" s="3"/>
      <c r="Z299" s="3"/>
      <c r="AA299" s="3"/>
      <c r="AC299" s="26"/>
      <c r="AD299" s="26"/>
      <c r="AE299" s="26"/>
      <c r="AF299" s="113"/>
      <c r="AG299" s="113"/>
      <c r="AH299" s="113"/>
      <c r="AI299" s="3"/>
      <c r="AJ299" s="3"/>
    </row>
    <row r="300" spans="2:36" ht="21" x14ac:dyDescent="0.25">
      <c r="B300" s="166" t="s">
        <v>307</v>
      </c>
      <c r="C300" s="42" t="s">
        <v>70</v>
      </c>
      <c r="D300" s="37"/>
      <c r="E300" s="37" t="s">
        <v>18</v>
      </c>
      <c r="F300" s="37">
        <v>29</v>
      </c>
      <c r="G300" s="37">
        <v>30</v>
      </c>
      <c r="H300" s="143" t="s">
        <v>324</v>
      </c>
      <c r="I300" s="37" t="s">
        <v>163</v>
      </c>
      <c r="J300" s="37">
        <v>1</v>
      </c>
      <c r="K300" t="s">
        <v>259</v>
      </c>
      <c r="L30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00" s="21" t="e">
        <f>IF(AND(L300&lt;&gt;"",#REF!=""),"Tipologia","")</f>
        <v>#REF!</v>
      </c>
      <c r="N300" s="21" t="e">
        <f>IF(AND(L300&lt;&gt;"",#REF!=""),"Data","")</f>
        <v>#REF!</v>
      </c>
      <c r="O300" s="21" t="e">
        <f>IF(AND(L300&lt;&gt;"",#REF!=""),"Zona","")</f>
        <v>#REF!</v>
      </c>
      <c r="P300" s="21" t="e">
        <f>IF(AND(L300&lt;&gt;"",#REF!=""),"Circolo","")</f>
        <v>#REF!</v>
      </c>
      <c r="Q300" s="10" t="str">
        <f t="shared" si="16"/>
        <v/>
      </c>
      <c r="R300" s="10"/>
      <c r="S300" s="10"/>
      <c r="T300" s="10"/>
      <c r="U300" s="10"/>
      <c r="V300" s="2"/>
      <c r="W300" s="3"/>
      <c r="X300" s="3"/>
      <c r="Y300" s="3"/>
      <c r="Z300" s="3"/>
      <c r="AA300" s="3"/>
      <c r="AC300" s="26"/>
      <c r="AD300" s="26"/>
      <c r="AE300" s="26"/>
      <c r="AF300" s="113"/>
      <c r="AG300" s="113"/>
      <c r="AH300" s="113"/>
      <c r="AI300" s="3"/>
      <c r="AJ300" s="3"/>
    </row>
    <row r="301" spans="2:36" ht="21" x14ac:dyDescent="0.25">
      <c r="B301" s="166" t="s">
        <v>307</v>
      </c>
      <c r="C301" s="42" t="s">
        <v>70</v>
      </c>
      <c r="D301" s="37"/>
      <c r="E301" s="37" t="s">
        <v>19</v>
      </c>
      <c r="F301" s="37">
        <v>29</v>
      </c>
      <c r="G301" s="37">
        <v>30</v>
      </c>
      <c r="H301" s="143" t="s">
        <v>501</v>
      </c>
      <c r="I301" s="37" t="s">
        <v>502</v>
      </c>
      <c r="J301" s="37">
        <v>2</v>
      </c>
      <c r="K301" t="s">
        <v>259</v>
      </c>
      <c r="L30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01" s="21" t="e">
        <f>IF(AND(L301&lt;&gt;"",#REF!=""),"Tipologia","")</f>
        <v>#REF!</v>
      </c>
      <c r="N301" s="21" t="e">
        <f>IF(AND(L301&lt;&gt;"",#REF!=""),"Data","")</f>
        <v>#REF!</v>
      </c>
      <c r="O301" s="21" t="e">
        <f>IF(AND(L301&lt;&gt;"",#REF!=""),"Zona","")</f>
        <v>#REF!</v>
      </c>
      <c r="P301" s="21" t="e">
        <f>IF(AND(L301&lt;&gt;"",#REF!=""),"Circolo","")</f>
        <v>#REF!</v>
      </c>
      <c r="Q301" s="10" t="str">
        <f t="shared" si="16"/>
        <v/>
      </c>
      <c r="R301" s="10"/>
      <c r="S301" s="10"/>
      <c r="T301" s="10"/>
      <c r="U301" s="10"/>
      <c r="V301" s="2"/>
      <c r="W301" s="3"/>
      <c r="X301" s="3"/>
      <c r="Y301" s="3"/>
      <c r="Z301" s="3"/>
      <c r="AA301" s="3"/>
      <c r="AC301" s="26"/>
      <c r="AD301" s="26"/>
      <c r="AE301" s="26"/>
      <c r="AF301" s="113"/>
      <c r="AG301" s="113"/>
      <c r="AH301" s="113"/>
      <c r="AI301" s="3"/>
      <c r="AJ301" s="3"/>
    </row>
    <row r="302" spans="2:36" ht="21" x14ac:dyDescent="0.25">
      <c r="B302" s="166" t="s">
        <v>307</v>
      </c>
      <c r="C302" s="42" t="s">
        <v>70</v>
      </c>
      <c r="D302" s="37"/>
      <c r="E302" s="37" t="s">
        <v>18</v>
      </c>
      <c r="F302" s="37">
        <v>29</v>
      </c>
      <c r="G302" s="37">
        <v>30</v>
      </c>
      <c r="H302" s="143" t="s">
        <v>416</v>
      </c>
      <c r="I302" s="37" t="s">
        <v>180</v>
      </c>
      <c r="J302" s="37">
        <v>6</v>
      </c>
      <c r="K302" t="s">
        <v>259</v>
      </c>
      <c r="L30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02" s="21" t="e">
        <f>IF(AND(L302&lt;&gt;"",#REF!=""),"Tipologia","")</f>
        <v>#REF!</v>
      </c>
      <c r="N302" s="21" t="e">
        <f>IF(AND(L302&lt;&gt;"",#REF!=""),"Data","")</f>
        <v>#REF!</v>
      </c>
      <c r="O302" s="21" t="e">
        <f>IF(AND(L302&lt;&gt;"",#REF!=""),"Zona","")</f>
        <v>#REF!</v>
      </c>
      <c r="P302" s="21" t="e">
        <f>IF(AND(L302&lt;&gt;"",#REF!=""),"Circolo","")</f>
        <v>#REF!</v>
      </c>
      <c r="Q302" s="10" t="str">
        <f t="shared" si="16"/>
        <v/>
      </c>
      <c r="R302" s="10"/>
      <c r="S302" s="10"/>
      <c r="T302" s="10"/>
      <c r="U302" s="10"/>
      <c r="V302" s="2"/>
      <c r="W302" s="3"/>
      <c r="X302" s="3"/>
      <c r="Y302" s="3"/>
      <c r="Z302" s="3"/>
      <c r="AA302" s="3"/>
      <c r="AC302" s="26"/>
      <c r="AD302" s="26"/>
      <c r="AE302" s="26"/>
      <c r="AF302" s="113"/>
      <c r="AG302" s="113"/>
      <c r="AH302" s="113"/>
      <c r="AI302" s="3"/>
      <c r="AJ302" s="3"/>
    </row>
    <row r="303" spans="2:36" ht="21" x14ac:dyDescent="0.25">
      <c r="B303" s="166" t="s">
        <v>350</v>
      </c>
      <c r="C303" s="42" t="s">
        <v>70</v>
      </c>
      <c r="D303" s="37"/>
      <c r="E303" s="37" t="s">
        <v>24</v>
      </c>
      <c r="F303" s="37">
        <v>29</v>
      </c>
      <c r="G303" s="37"/>
      <c r="H303" s="143" t="s">
        <v>437</v>
      </c>
      <c r="I303" s="37" t="s">
        <v>172</v>
      </c>
      <c r="J303" s="37">
        <v>7</v>
      </c>
      <c r="K303" t="s">
        <v>216</v>
      </c>
      <c r="L30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03" s="21" t="e">
        <f>IF(AND(L303&lt;&gt;"",#REF!=""),"Tipologia","")</f>
        <v>#REF!</v>
      </c>
      <c r="N303" s="21" t="e">
        <f>IF(AND(L303&lt;&gt;"",#REF!=""),"Data","")</f>
        <v>#REF!</v>
      </c>
      <c r="O303" s="21" t="e">
        <f>IF(AND(L303&lt;&gt;"",#REF!=""),"Zona","")</f>
        <v>#REF!</v>
      </c>
      <c r="P303" s="21" t="e">
        <f>IF(AND(L303&lt;&gt;"",#REF!=""),"Circolo","")</f>
        <v>#REF!</v>
      </c>
      <c r="Q303" s="10" t="str">
        <f t="shared" si="16"/>
        <v/>
      </c>
      <c r="R303" s="10"/>
      <c r="S303" s="10"/>
      <c r="T303" s="10"/>
      <c r="U303" s="10"/>
      <c r="V303" s="2"/>
      <c r="W303" s="3"/>
      <c r="X303" s="3"/>
      <c r="Y303" s="3"/>
      <c r="Z303" s="3"/>
      <c r="AA303" s="3"/>
      <c r="AC303" s="26"/>
      <c r="AD303" s="26"/>
      <c r="AE303" s="26"/>
      <c r="AF303" s="113"/>
      <c r="AG303" s="113"/>
      <c r="AH303" s="113"/>
      <c r="AI303" s="3"/>
      <c r="AJ303" s="3"/>
    </row>
    <row r="304" spans="2:36" ht="21" x14ac:dyDescent="0.25">
      <c r="B304" s="166" t="s">
        <v>390</v>
      </c>
      <c r="C304" s="42" t="s">
        <v>70</v>
      </c>
      <c r="D304" s="37"/>
      <c r="E304" s="37" t="s">
        <v>23</v>
      </c>
      <c r="F304" s="37">
        <v>30</v>
      </c>
      <c r="G304" s="37"/>
      <c r="H304" s="143" t="s">
        <v>327</v>
      </c>
      <c r="I304" s="37" t="s">
        <v>530</v>
      </c>
      <c r="J304" s="37">
        <v>4</v>
      </c>
      <c r="K304" t="s">
        <v>220</v>
      </c>
      <c r="L30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04" s="21" t="e">
        <f>IF(AND(L304&lt;&gt;"",#REF!=""),"Tipologia","")</f>
        <v>#REF!</v>
      </c>
      <c r="N304" s="21" t="e">
        <f>IF(AND(L304&lt;&gt;"",#REF!=""),"Data","")</f>
        <v>#REF!</v>
      </c>
      <c r="O304" s="21" t="e">
        <f>IF(AND(L304&lt;&gt;"",#REF!=""),"Zona","")</f>
        <v>#REF!</v>
      </c>
      <c r="P304" s="21" t="e">
        <f>IF(AND(L304&lt;&gt;"",#REF!=""),"Circolo","")</f>
        <v>#REF!</v>
      </c>
      <c r="Q304" s="10" t="str">
        <f t="shared" si="16"/>
        <v/>
      </c>
      <c r="R304" s="10"/>
      <c r="S304" s="10"/>
      <c r="T304" s="10"/>
      <c r="U304" s="10"/>
      <c r="V304" s="2"/>
      <c r="W304" s="3"/>
      <c r="X304" s="3"/>
      <c r="Y304" s="3"/>
      <c r="Z304" s="3"/>
      <c r="AA304" s="3"/>
      <c r="AC304" s="26"/>
      <c r="AD304" s="26"/>
      <c r="AE304" s="26"/>
      <c r="AF304" s="113"/>
      <c r="AG304" s="113"/>
      <c r="AH304" s="113"/>
      <c r="AI304" s="3"/>
      <c r="AJ304" s="3"/>
    </row>
    <row r="305" spans="2:36" ht="21" x14ac:dyDescent="0.25">
      <c r="B305" s="166" t="s">
        <v>390</v>
      </c>
      <c r="C305" s="42" t="s">
        <v>70</v>
      </c>
      <c r="D305" s="37"/>
      <c r="E305" s="37" t="s">
        <v>22</v>
      </c>
      <c r="F305" s="37">
        <v>30</v>
      </c>
      <c r="G305" s="37"/>
      <c r="H305" s="143" t="s">
        <v>521</v>
      </c>
      <c r="I305" s="37" t="s">
        <v>139</v>
      </c>
      <c r="J305" s="37">
        <v>6</v>
      </c>
      <c r="K305" t="s">
        <v>220</v>
      </c>
      <c r="L30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05" s="21" t="e">
        <f>IF(AND(L305&lt;&gt;"",#REF!=""),"Tipologia","")</f>
        <v>#REF!</v>
      </c>
      <c r="N305" s="21" t="e">
        <f>IF(AND(L305&lt;&gt;"",#REF!=""),"Data","")</f>
        <v>#REF!</v>
      </c>
      <c r="O305" s="21" t="e">
        <f>IF(AND(L305&lt;&gt;"",#REF!=""),"Zona","")</f>
        <v>#REF!</v>
      </c>
      <c r="P305" s="21" t="e">
        <f>IF(AND(L305&lt;&gt;"",#REF!=""),"Circolo","")</f>
        <v>#REF!</v>
      </c>
      <c r="Q305" s="10" t="str">
        <f t="shared" si="16"/>
        <v/>
      </c>
      <c r="R305" s="10"/>
      <c r="S305" s="10"/>
      <c r="T305" s="10"/>
      <c r="U305" s="10"/>
      <c r="V305" s="2"/>
      <c r="W305" s="3"/>
      <c r="X305" s="3"/>
      <c r="Y305" s="3"/>
      <c r="Z305" s="3"/>
      <c r="AA305" s="3"/>
      <c r="AC305" s="26"/>
      <c r="AD305" s="26"/>
      <c r="AE305" s="26"/>
      <c r="AF305" s="113"/>
      <c r="AG305" s="113"/>
      <c r="AH305" s="113"/>
      <c r="AI305" s="3"/>
      <c r="AJ305" s="3"/>
    </row>
    <row r="306" spans="2:36" ht="21" x14ac:dyDescent="0.25">
      <c r="B306" s="166" t="s">
        <v>390</v>
      </c>
      <c r="C306" s="42" t="s">
        <v>70</v>
      </c>
      <c r="D306" s="37"/>
      <c r="E306" s="37" t="s">
        <v>23</v>
      </c>
      <c r="F306" s="37">
        <v>30</v>
      </c>
      <c r="G306" s="37"/>
      <c r="H306" s="143" t="s">
        <v>436</v>
      </c>
      <c r="I306" s="37" t="s">
        <v>172</v>
      </c>
      <c r="J306" s="37">
        <v>7</v>
      </c>
      <c r="K306" t="s">
        <v>220</v>
      </c>
      <c r="L30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06" s="21" t="e">
        <f>IF(AND(L306&lt;&gt;"",#REF!=""),"Tipologia","")</f>
        <v>#REF!</v>
      </c>
      <c r="N306" s="21" t="e">
        <f>IF(AND(L306&lt;&gt;"",#REF!=""),"Data","")</f>
        <v>#REF!</v>
      </c>
      <c r="O306" s="21" t="e">
        <f>IF(AND(L306&lt;&gt;"",#REF!=""),"Zona","")</f>
        <v>#REF!</v>
      </c>
      <c r="P306" s="21" t="e">
        <f>IF(AND(L306&lt;&gt;"",#REF!=""),"Circolo","")</f>
        <v>#REF!</v>
      </c>
      <c r="Q306" s="10" t="str">
        <f t="shared" si="16"/>
        <v/>
      </c>
      <c r="R306" s="10"/>
      <c r="S306" s="10"/>
      <c r="T306" s="10"/>
      <c r="U306" s="10"/>
      <c r="V306" s="2"/>
      <c r="W306" s="3"/>
      <c r="X306" s="3"/>
      <c r="Y306" s="3"/>
      <c r="Z306" s="3"/>
      <c r="AA306" s="3"/>
      <c r="AC306" s="26"/>
      <c r="AD306" s="26"/>
      <c r="AE306" s="26"/>
      <c r="AF306" s="113"/>
      <c r="AG306" s="113"/>
      <c r="AH306" s="113"/>
      <c r="AI306" s="3"/>
      <c r="AJ306" s="3"/>
    </row>
    <row r="307" spans="2:36" ht="21" x14ac:dyDescent="0.25">
      <c r="B307" s="166" t="s">
        <v>459</v>
      </c>
      <c r="C307" s="42" t="s">
        <v>70</v>
      </c>
      <c r="D307" s="37"/>
      <c r="E307" s="37" t="s">
        <v>24</v>
      </c>
      <c r="F307" s="37">
        <v>31</v>
      </c>
      <c r="G307" s="37"/>
      <c r="H307" s="143" t="s">
        <v>536</v>
      </c>
      <c r="I307" s="37" t="s">
        <v>168</v>
      </c>
      <c r="J307" s="37">
        <v>7</v>
      </c>
      <c r="K307" t="s">
        <v>240</v>
      </c>
      <c r="L30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07" s="21" t="e">
        <f>IF(AND(L307&lt;&gt;"",#REF!=""),"Tipologia","")</f>
        <v>#REF!</v>
      </c>
      <c r="N307" s="21" t="e">
        <f>IF(AND(L307&lt;&gt;"",#REF!=""),"Data","")</f>
        <v>#REF!</v>
      </c>
      <c r="O307" s="21" t="e">
        <f>IF(AND(L307&lt;&gt;"",#REF!=""),"Zona","")</f>
        <v>#REF!</v>
      </c>
      <c r="P307" s="21" t="e">
        <f>IF(AND(L307&lt;&gt;"",#REF!=""),"Circolo","")</f>
        <v>#REF!</v>
      </c>
      <c r="Q307" s="10" t="str">
        <f t="shared" si="16"/>
        <v/>
      </c>
      <c r="R307" s="10"/>
      <c r="S307" s="10"/>
      <c r="T307" s="10"/>
      <c r="U307" s="10"/>
      <c r="V307" s="2"/>
      <c r="W307" s="3"/>
      <c r="X307" s="3"/>
      <c r="Y307" s="3"/>
      <c r="Z307" s="3"/>
      <c r="AA307" s="3"/>
      <c r="AC307" s="26"/>
      <c r="AD307" s="26"/>
      <c r="AE307" s="26"/>
      <c r="AF307" s="113"/>
      <c r="AG307" s="113"/>
      <c r="AH307" s="113"/>
      <c r="AI307" s="3"/>
      <c r="AJ307" s="3"/>
    </row>
    <row r="308" spans="2:36" ht="21" x14ac:dyDescent="0.25">
      <c r="B308" s="166" t="s">
        <v>65</v>
      </c>
      <c r="C308" s="42" t="s">
        <v>71</v>
      </c>
      <c r="D308" s="37"/>
      <c r="E308" s="37"/>
      <c r="F308" s="37"/>
      <c r="G308" s="37" t="s">
        <v>65</v>
      </c>
      <c r="H308" s="143" t="s">
        <v>6</v>
      </c>
      <c r="I308" s="37"/>
      <c r="J308" s="37"/>
      <c r="K308" t="s">
        <v>65</v>
      </c>
      <c r="L30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08" s="21" t="e">
        <f>IF(AND(L308&lt;&gt;"",#REF!=""),"Tipologia","")</f>
        <v>#REF!</v>
      </c>
      <c r="N308" s="21" t="e">
        <f>IF(AND(L308&lt;&gt;"",#REF!=""),"Data","")</f>
        <v>#REF!</v>
      </c>
      <c r="O308" s="21" t="e">
        <f>IF(AND(L308&lt;&gt;"",#REF!=""),"Zona","")</f>
        <v>#REF!</v>
      </c>
      <c r="P308" s="21" t="e">
        <f>IF(AND(L308&lt;&gt;"",#REF!=""),"Circolo","")</f>
        <v>#REF!</v>
      </c>
      <c r="Q308" s="10" t="str">
        <f t="shared" si="16"/>
        <v/>
      </c>
      <c r="R308" s="10"/>
      <c r="S308" s="10"/>
      <c r="T308" s="10"/>
      <c r="U308" s="10"/>
      <c r="V308" s="2"/>
      <c r="W308" s="3"/>
      <c r="X308" s="3"/>
      <c r="Y308" s="3"/>
      <c r="Z308" s="3"/>
      <c r="AA308" s="3"/>
      <c r="AC308" s="26"/>
      <c r="AD308" s="26"/>
      <c r="AE308" s="26"/>
      <c r="AF308" s="113"/>
      <c r="AG308" s="113"/>
      <c r="AH308" s="113"/>
      <c r="AI308" s="3"/>
      <c r="AJ308" s="3"/>
    </row>
    <row r="309" spans="2:36" ht="21" x14ac:dyDescent="0.25">
      <c r="B309" s="166" t="s">
        <v>258</v>
      </c>
      <c r="C309" s="42" t="s">
        <v>71</v>
      </c>
      <c r="D309" s="37"/>
      <c r="E309" s="37" t="s">
        <v>21</v>
      </c>
      <c r="F309" s="37">
        <v>1</v>
      </c>
      <c r="G309" s="37">
        <v>2</v>
      </c>
      <c r="H309" s="143" t="s">
        <v>301</v>
      </c>
      <c r="I309" s="37" t="s">
        <v>99</v>
      </c>
      <c r="J309" s="37">
        <v>3</v>
      </c>
      <c r="K309" t="s">
        <v>312</v>
      </c>
      <c r="L30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09" s="21" t="e">
        <f>IF(AND(L309&lt;&gt;"",#REF!=""),"Tipologia","")</f>
        <v>#REF!</v>
      </c>
      <c r="N309" s="21" t="e">
        <f>IF(AND(L309&lt;&gt;"",#REF!=""),"Data","")</f>
        <v>#REF!</v>
      </c>
      <c r="O309" s="21" t="e">
        <f>IF(AND(L309&lt;&gt;"",#REF!=""),"Zona","")</f>
        <v>#REF!</v>
      </c>
      <c r="P309" s="21" t="e">
        <f>IF(AND(L309&lt;&gt;"",#REF!=""),"Circolo","")</f>
        <v>#REF!</v>
      </c>
      <c r="Q309" s="10" t="str">
        <f t="shared" si="16"/>
        <v/>
      </c>
      <c r="R309" s="10"/>
      <c r="S309" s="10"/>
      <c r="T309" s="10"/>
      <c r="U309" s="10"/>
      <c r="V309" s="2"/>
      <c r="W309" s="3"/>
      <c r="X309" s="3"/>
      <c r="Y309" s="3"/>
      <c r="Z309" s="3"/>
      <c r="AA309" s="3"/>
      <c r="AC309" s="26"/>
      <c r="AD309" s="26"/>
      <c r="AE309" s="26"/>
      <c r="AF309" s="113"/>
      <c r="AG309" s="113"/>
      <c r="AH309" s="113"/>
      <c r="AI309" s="3"/>
      <c r="AJ309" s="3"/>
    </row>
    <row r="310" spans="2:36" ht="21" x14ac:dyDescent="0.25">
      <c r="B310" s="166" t="s">
        <v>366</v>
      </c>
      <c r="C310" s="42" t="s">
        <v>71</v>
      </c>
      <c r="D310" s="37"/>
      <c r="E310" s="37" t="s">
        <v>23</v>
      </c>
      <c r="F310" s="37">
        <v>1</v>
      </c>
      <c r="G310" s="37"/>
      <c r="H310" s="143" t="s">
        <v>585</v>
      </c>
      <c r="I310" s="37" t="s">
        <v>168</v>
      </c>
      <c r="J310" s="37">
        <v>7</v>
      </c>
      <c r="K310" t="s">
        <v>223</v>
      </c>
      <c r="L31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10" s="21" t="e">
        <f>IF(AND(L310&lt;&gt;"",#REF!=""),"Tipologia","")</f>
        <v>#REF!</v>
      </c>
      <c r="N310" s="21" t="e">
        <f>IF(AND(L310&lt;&gt;"",#REF!=""),"Data","")</f>
        <v>#REF!</v>
      </c>
      <c r="O310" s="21" t="e">
        <f>IF(AND(L310&lt;&gt;"",#REF!=""),"Zona","")</f>
        <v>#REF!</v>
      </c>
      <c r="P310" s="21" t="e">
        <f>IF(AND(L310&lt;&gt;"",#REF!=""),"Circolo","")</f>
        <v>#REF!</v>
      </c>
      <c r="Q310" s="10" t="str">
        <f t="shared" si="16"/>
        <v/>
      </c>
      <c r="R310" s="10"/>
      <c r="S310" s="10"/>
      <c r="T310" s="10"/>
      <c r="U310" s="10"/>
      <c r="V310" s="2"/>
      <c r="W310" s="3"/>
      <c r="X310" s="3"/>
      <c r="Y310" s="3"/>
      <c r="Z310" s="3"/>
      <c r="AA310" s="3"/>
      <c r="AC310" s="26"/>
      <c r="AD310" s="26"/>
      <c r="AE310" s="26"/>
      <c r="AF310" s="113"/>
      <c r="AG310" s="113"/>
      <c r="AH310" s="113"/>
      <c r="AI310" s="3"/>
      <c r="AJ310" s="3"/>
    </row>
    <row r="311" spans="2:36" ht="21" x14ac:dyDescent="0.25">
      <c r="B311" s="166" t="s">
        <v>355</v>
      </c>
      <c r="C311" s="42" t="s">
        <v>71</v>
      </c>
      <c r="D311" s="37"/>
      <c r="E311" s="37" t="s">
        <v>23</v>
      </c>
      <c r="F311" s="37">
        <v>3</v>
      </c>
      <c r="G311" s="37"/>
      <c r="H311" s="143" t="s">
        <v>327</v>
      </c>
      <c r="I311" s="37" t="s">
        <v>164</v>
      </c>
      <c r="J311" s="37">
        <v>1</v>
      </c>
      <c r="K311" t="s">
        <v>219</v>
      </c>
      <c r="L31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11" s="21" t="e">
        <f>IF(AND(L311&lt;&gt;"",#REF!=""),"Tipologia","")</f>
        <v>#REF!</v>
      </c>
      <c r="N311" s="21" t="e">
        <f>IF(AND(L311&lt;&gt;"",#REF!=""),"Data","")</f>
        <v>#REF!</v>
      </c>
      <c r="O311" s="21" t="e">
        <f>IF(AND(L311&lt;&gt;"",#REF!=""),"Zona","")</f>
        <v>#REF!</v>
      </c>
      <c r="P311" s="21" t="e">
        <f>IF(AND(L311&lt;&gt;"",#REF!=""),"Circolo","")</f>
        <v>#REF!</v>
      </c>
      <c r="Q311" s="10" t="str">
        <f t="shared" si="16"/>
        <v/>
      </c>
      <c r="R311" s="10"/>
      <c r="S311" s="10"/>
      <c r="T311" s="10"/>
      <c r="U311" s="10"/>
      <c r="V311" s="2"/>
      <c r="W311" s="3"/>
      <c r="X311" s="3"/>
      <c r="Y311" s="3"/>
      <c r="Z311" s="3"/>
      <c r="AA311" s="3"/>
      <c r="AC311" s="26"/>
      <c r="AD311" s="26"/>
      <c r="AE311" s="26"/>
      <c r="AF311" s="113"/>
      <c r="AG311" s="113"/>
      <c r="AH311" s="113"/>
      <c r="AI311" s="3"/>
      <c r="AJ311" s="3"/>
    </row>
    <row r="312" spans="2:36" ht="21" x14ac:dyDescent="0.25">
      <c r="B312" s="166" t="s">
        <v>218</v>
      </c>
      <c r="C312" s="42" t="s">
        <v>71</v>
      </c>
      <c r="D312" s="37"/>
      <c r="E312" s="37" t="s">
        <v>35</v>
      </c>
      <c r="F312" s="37">
        <v>3</v>
      </c>
      <c r="G312" s="37">
        <v>6</v>
      </c>
      <c r="H312" s="143" t="s">
        <v>210</v>
      </c>
      <c r="I312" s="37" t="s">
        <v>211</v>
      </c>
      <c r="J312" s="37">
        <v>1</v>
      </c>
      <c r="K312" t="s">
        <v>221</v>
      </c>
      <c r="L31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12" s="21" t="e">
        <f>IF(AND(L312&lt;&gt;"",#REF!=""),"Tipologia","")</f>
        <v>#REF!</v>
      </c>
      <c r="N312" s="21" t="e">
        <f>IF(AND(L312&lt;&gt;"",#REF!=""),"Data","")</f>
        <v>#REF!</v>
      </c>
      <c r="O312" s="21" t="e">
        <f>IF(AND(L312&lt;&gt;"",#REF!=""),"Zona","")</f>
        <v>#REF!</v>
      </c>
      <c r="P312" s="21" t="e">
        <f>IF(AND(L312&lt;&gt;"",#REF!=""),"Circolo","")</f>
        <v>#REF!</v>
      </c>
      <c r="Q312" s="10" t="str">
        <f t="shared" si="16"/>
        <v/>
      </c>
      <c r="R312" s="10"/>
      <c r="S312" s="10"/>
      <c r="T312" s="10"/>
      <c r="U312" s="10"/>
      <c r="V312" s="2"/>
      <c r="W312" s="3"/>
      <c r="X312" s="3"/>
      <c r="Y312" s="3"/>
      <c r="Z312" s="3"/>
      <c r="AA312" s="3"/>
      <c r="AC312" s="26"/>
      <c r="AD312" s="26"/>
      <c r="AE312" s="26"/>
      <c r="AF312" s="113"/>
      <c r="AG312" s="113"/>
      <c r="AH312" s="113"/>
      <c r="AI312" s="3"/>
      <c r="AJ312" s="3"/>
    </row>
    <row r="313" spans="2:36" ht="21" x14ac:dyDescent="0.25">
      <c r="B313" s="166" t="s">
        <v>340</v>
      </c>
      <c r="C313" s="42" t="s">
        <v>71</v>
      </c>
      <c r="D313" s="37"/>
      <c r="E313" s="37" t="s">
        <v>23</v>
      </c>
      <c r="F313" s="37">
        <v>4</v>
      </c>
      <c r="G313" s="37"/>
      <c r="H313" s="143" t="s">
        <v>327</v>
      </c>
      <c r="I313" s="37" t="s">
        <v>332</v>
      </c>
      <c r="J313" s="37">
        <v>1</v>
      </c>
      <c r="K313" t="s">
        <v>236</v>
      </c>
      <c r="L31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13" s="21" t="e">
        <f>IF(AND(L313&lt;&gt;"",#REF!=""),"Tipologia","")</f>
        <v>#REF!</v>
      </c>
      <c r="N313" s="21" t="e">
        <f>IF(AND(L313&lt;&gt;"",#REF!=""),"Data","")</f>
        <v>#REF!</v>
      </c>
      <c r="O313" s="21" t="e">
        <f>IF(AND(L313&lt;&gt;"",#REF!=""),"Zona","")</f>
        <v>#REF!</v>
      </c>
      <c r="P313" s="21" t="e">
        <f>IF(AND(L313&lt;&gt;"",#REF!=""),"Circolo","")</f>
        <v>#REF!</v>
      </c>
      <c r="Q313" s="10" t="str">
        <f t="shared" si="16"/>
        <v/>
      </c>
      <c r="R313" s="10"/>
      <c r="S313" s="10"/>
      <c r="T313" s="10"/>
      <c r="U313" s="10"/>
      <c r="V313" s="2"/>
      <c r="W313" s="3"/>
      <c r="X313" s="3"/>
      <c r="Y313" s="3"/>
      <c r="Z313" s="3"/>
      <c r="AA313" s="3"/>
      <c r="AC313" s="26"/>
      <c r="AD313" s="26"/>
      <c r="AE313" s="26"/>
      <c r="AF313" s="113"/>
      <c r="AG313" s="113"/>
      <c r="AH313" s="113"/>
      <c r="AI313" s="3"/>
      <c r="AJ313" s="3"/>
    </row>
    <row r="314" spans="2:36" ht="21" x14ac:dyDescent="0.25">
      <c r="B314" s="166" t="s">
        <v>360</v>
      </c>
      <c r="C314" s="42" t="s">
        <v>71</v>
      </c>
      <c r="D314" s="37"/>
      <c r="E314" s="37" t="s">
        <v>22</v>
      </c>
      <c r="F314" s="37">
        <v>5</v>
      </c>
      <c r="G314" s="37"/>
      <c r="H314" s="143" t="s">
        <v>329</v>
      </c>
      <c r="I314" s="37" t="s">
        <v>200</v>
      </c>
      <c r="J314" s="37">
        <v>3</v>
      </c>
      <c r="K314" t="s">
        <v>216</v>
      </c>
      <c r="L31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14" s="21" t="e">
        <f>IF(AND(L314&lt;&gt;"",#REF!=""),"Tipologia","")</f>
        <v>#REF!</v>
      </c>
      <c r="N314" s="21" t="e">
        <f>IF(AND(L314&lt;&gt;"",#REF!=""),"Data","")</f>
        <v>#REF!</v>
      </c>
      <c r="O314" s="21" t="e">
        <f>IF(AND(L314&lt;&gt;"",#REF!=""),"Zona","")</f>
        <v>#REF!</v>
      </c>
      <c r="P314" s="21" t="e">
        <f>IF(AND(L314&lt;&gt;"",#REF!=""),"Circolo","")</f>
        <v>#REF!</v>
      </c>
      <c r="Q314" s="10" t="str">
        <f t="shared" si="16"/>
        <v/>
      </c>
      <c r="R314" s="10"/>
      <c r="S314" s="10"/>
      <c r="T314" s="10"/>
      <c r="U314" s="10"/>
      <c r="V314" s="2"/>
      <c r="W314" s="3"/>
      <c r="X314" s="3"/>
      <c r="Y314" s="3"/>
      <c r="Z314" s="3"/>
      <c r="AA314" s="3"/>
      <c r="AC314" s="26"/>
      <c r="AD314" s="26"/>
      <c r="AE314" s="26"/>
      <c r="AF314" s="113"/>
      <c r="AG314" s="113"/>
      <c r="AH314" s="113"/>
      <c r="AI314" s="3"/>
      <c r="AJ314" s="3"/>
    </row>
    <row r="315" spans="2:36" ht="21" x14ac:dyDescent="0.25">
      <c r="B315" s="166" t="s">
        <v>313</v>
      </c>
      <c r="C315" s="42" t="s">
        <v>71</v>
      </c>
      <c r="D315" s="37"/>
      <c r="E315" s="37" t="s">
        <v>18</v>
      </c>
      <c r="F315" s="37">
        <v>5</v>
      </c>
      <c r="G315" s="37">
        <v>6</v>
      </c>
      <c r="H315" s="143" t="s">
        <v>417</v>
      </c>
      <c r="I315" s="37" t="s">
        <v>176</v>
      </c>
      <c r="J315" s="37">
        <v>6</v>
      </c>
      <c r="K315" t="s">
        <v>259</v>
      </c>
      <c r="L31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15" s="21" t="e">
        <f>IF(AND(L315&lt;&gt;"",#REF!=""),"Tipologia","")</f>
        <v>#REF!</v>
      </c>
      <c r="N315" s="21" t="e">
        <f>IF(AND(L315&lt;&gt;"",#REF!=""),"Data","")</f>
        <v>#REF!</v>
      </c>
      <c r="O315" s="21" t="e">
        <f>IF(AND(L315&lt;&gt;"",#REF!=""),"Zona","")</f>
        <v>#REF!</v>
      </c>
      <c r="P315" s="21" t="e">
        <f>IF(AND(L315&lt;&gt;"",#REF!=""),"Circolo","")</f>
        <v>#REF!</v>
      </c>
      <c r="Q315" s="10" t="str">
        <f t="shared" si="16"/>
        <v/>
      </c>
      <c r="R315" s="10"/>
      <c r="S315" s="10"/>
      <c r="T315" s="10"/>
      <c r="U315" s="10"/>
      <c r="V315" s="2"/>
      <c r="W315" s="3"/>
      <c r="X315" s="3"/>
      <c r="Y315" s="3"/>
      <c r="Z315" s="3"/>
      <c r="AA315" s="3"/>
      <c r="AC315" s="26"/>
      <c r="AD315" s="26"/>
      <c r="AE315" s="26"/>
      <c r="AF315" s="113"/>
      <c r="AG315" s="113"/>
      <c r="AH315" s="113"/>
      <c r="AI315" s="3"/>
      <c r="AJ315" s="3"/>
    </row>
    <row r="316" spans="2:36" ht="21" x14ac:dyDescent="0.25">
      <c r="B316" s="166" t="s">
        <v>360</v>
      </c>
      <c r="C316" s="42" t="s">
        <v>71</v>
      </c>
      <c r="D316" s="37"/>
      <c r="E316" s="37" t="s">
        <v>22</v>
      </c>
      <c r="F316" s="37">
        <v>5</v>
      </c>
      <c r="G316" s="37"/>
      <c r="H316" s="143" t="s">
        <v>450</v>
      </c>
      <c r="I316" s="37" t="s">
        <v>172</v>
      </c>
      <c r="J316" s="37">
        <v>7</v>
      </c>
      <c r="K316" t="s">
        <v>216</v>
      </c>
      <c r="L31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16" s="21" t="e">
        <f>IF(AND(L316&lt;&gt;"",#REF!=""),"Tipologia","")</f>
        <v>#REF!</v>
      </c>
      <c r="N316" s="21" t="e">
        <f>IF(AND(L316&lt;&gt;"",#REF!=""),"Data","")</f>
        <v>#REF!</v>
      </c>
      <c r="O316" s="21" t="e">
        <f>IF(AND(L316&lt;&gt;"",#REF!=""),"Zona","")</f>
        <v>#REF!</v>
      </c>
      <c r="P316" s="21" t="e">
        <f>IF(AND(L316&lt;&gt;"",#REF!=""),"Circolo","")</f>
        <v>#REF!</v>
      </c>
      <c r="Q316" s="10" t="str">
        <f t="shared" si="16"/>
        <v/>
      </c>
      <c r="R316" s="10"/>
      <c r="S316" s="10"/>
      <c r="T316" s="10"/>
      <c r="U316" s="10"/>
      <c r="V316" s="2"/>
      <c r="W316" s="3"/>
      <c r="X316" s="3"/>
      <c r="Y316" s="3"/>
      <c r="Z316" s="3"/>
      <c r="AA316" s="3"/>
      <c r="AC316" s="26"/>
      <c r="AD316" s="26"/>
      <c r="AE316" s="26"/>
      <c r="AF316" s="113"/>
      <c r="AG316" s="113"/>
      <c r="AH316" s="113"/>
      <c r="AI316" s="3"/>
      <c r="AJ316" s="3"/>
    </row>
    <row r="317" spans="2:36" ht="21" x14ac:dyDescent="0.25">
      <c r="B317" s="166" t="s">
        <v>313</v>
      </c>
      <c r="C317" s="42" t="s">
        <v>71</v>
      </c>
      <c r="D317" s="37"/>
      <c r="E317" s="37" t="s">
        <v>18</v>
      </c>
      <c r="F317" s="37">
        <v>5</v>
      </c>
      <c r="G317" s="37">
        <v>6</v>
      </c>
      <c r="H317" s="143" t="s">
        <v>511</v>
      </c>
      <c r="I317" s="37" t="s">
        <v>173</v>
      </c>
      <c r="J317" s="37">
        <v>7</v>
      </c>
      <c r="K317" t="s">
        <v>259</v>
      </c>
      <c r="L31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17" s="21" t="e">
        <f>IF(AND(L317&lt;&gt;"",#REF!=""),"Tipologia","")</f>
        <v>#REF!</v>
      </c>
      <c r="N317" s="21" t="e">
        <f>IF(AND(L317&lt;&gt;"",#REF!=""),"Data","")</f>
        <v>#REF!</v>
      </c>
      <c r="O317" s="21" t="e">
        <f>IF(AND(L317&lt;&gt;"",#REF!=""),"Zona","")</f>
        <v>#REF!</v>
      </c>
      <c r="P317" s="21" t="e">
        <f>IF(AND(L317&lt;&gt;"",#REF!=""),"Circolo","")</f>
        <v>#REF!</v>
      </c>
      <c r="Q317" s="10" t="str">
        <f t="shared" si="16"/>
        <v/>
      </c>
      <c r="R317" s="10"/>
      <c r="S317" s="10"/>
      <c r="T317" s="10"/>
      <c r="U317" s="10"/>
      <c r="V317" s="2"/>
      <c r="W317" s="3"/>
      <c r="X317" s="3"/>
      <c r="Y317" s="3"/>
      <c r="Z317" s="3"/>
      <c r="AA317" s="3"/>
      <c r="AC317" s="26"/>
      <c r="AD317" s="26"/>
      <c r="AE317" s="26"/>
      <c r="AF317" s="113"/>
      <c r="AG317" s="113"/>
      <c r="AH317" s="113"/>
      <c r="AI317" s="3"/>
      <c r="AJ317" s="3"/>
    </row>
    <row r="318" spans="2:36" ht="21" x14ac:dyDescent="0.25">
      <c r="B318" s="166" t="s">
        <v>361</v>
      </c>
      <c r="C318" s="42" t="s">
        <v>71</v>
      </c>
      <c r="D318" s="37"/>
      <c r="E318" s="37" t="s">
        <v>22</v>
      </c>
      <c r="F318" s="37">
        <v>7</v>
      </c>
      <c r="G318" s="37"/>
      <c r="H318" s="143" t="s">
        <v>541</v>
      </c>
      <c r="I318" s="37" t="s">
        <v>545</v>
      </c>
      <c r="J318" s="37">
        <v>3</v>
      </c>
      <c r="K318" t="s">
        <v>240</v>
      </c>
      <c r="L31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18" s="21" t="e">
        <f>IF(AND(L318&lt;&gt;"",#REF!=""),"Tipologia","")</f>
        <v>#REF!</v>
      </c>
      <c r="N318" s="21" t="e">
        <f>IF(AND(L318&lt;&gt;"",#REF!=""),"Data","")</f>
        <v>#REF!</v>
      </c>
      <c r="O318" s="21" t="e">
        <f>IF(AND(L318&lt;&gt;"",#REF!=""),"Zona","")</f>
        <v>#REF!</v>
      </c>
      <c r="P318" s="21" t="e">
        <f>IF(AND(L318&lt;&gt;"",#REF!=""),"Circolo","")</f>
        <v>#REF!</v>
      </c>
      <c r="Q318" s="10" t="str">
        <f t="shared" si="16"/>
        <v/>
      </c>
      <c r="R318" s="10"/>
      <c r="S318" s="10"/>
      <c r="T318" s="10"/>
      <c r="U318" s="10"/>
      <c r="V318" s="2"/>
      <c r="W318" s="3"/>
      <c r="X318" s="3"/>
      <c r="Y318" s="3"/>
      <c r="Z318" s="3"/>
      <c r="AA318" s="3"/>
      <c r="AC318" s="26"/>
      <c r="AD318" s="26"/>
      <c r="AE318" s="26"/>
      <c r="AF318" s="113"/>
      <c r="AG318" s="113"/>
      <c r="AH318" s="113"/>
      <c r="AI318" s="3"/>
      <c r="AJ318" s="3"/>
    </row>
    <row r="319" spans="2:36" ht="21" x14ac:dyDescent="0.25">
      <c r="B319" s="166" t="s">
        <v>470</v>
      </c>
      <c r="C319" s="42" t="s">
        <v>71</v>
      </c>
      <c r="D319" s="37"/>
      <c r="E319" s="37" t="s">
        <v>51</v>
      </c>
      <c r="F319" s="37">
        <v>8</v>
      </c>
      <c r="G319" s="37">
        <v>10</v>
      </c>
      <c r="H319" s="143" t="s">
        <v>554</v>
      </c>
      <c r="I319" s="37" t="s">
        <v>92</v>
      </c>
      <c r="J319" s="37">
        <v>4</v>
      </c>
      <c r="K319" t="s">
        <v>224</v>
      </c>
      <c r="L31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19" s="21" t="e">
        <f>IF(AND(L319&lt;&gt;"",#REF!=""),"Tipologia","")</f>
        <v>#REF!</v>
      </c>
      <c r="N319" s="21" t="e">
        <f>IF(AND(L319&lt;&gt;"",#REF!=""),"Data","")</f>
        <v>#REF!</v>
      </c>
      <c r="O319" s="21" t="e">
        <f>IF(AND(L319&lt;&gt;"",#REF!=""),"Zona","")</f>
        <v>#REF!</v>
      </c>
      <c r="P319" s="21" t="e">
        <f>IF(AND(L319&lt;&gt;"",#REF!=""),"Circolo","")</f>
        <v>#REF!</v>
      </c>
      <c r="Q319" s="10" t="str">
        <f t="shared" si="16"/>
        <v/>
      </c>
      <c r="R319" s="10"/>
      <c r="S319" s="10"/>
      <c r="T319" s="10"/>
      <c r="U319" s="10"/>
      <c r="V319" s="2"/>
      <c r="W319" s="3"/>
      <c r="X319" s="3"/>
      <c r="Y319" s="3"/>
      <c r="Z319" s="3"/>
      <c r="AA319" s="3"/>
      <c r="AC319" s="26"/>
      <c r="AD319" s="26"/>
      <c r="AE319" s="26"/>
      <c r="AF319" s="113"/>
      <c r="AG319" s="113"/>
      <c r="AH319" s="113"/>
      <c r="AI319" s="3"/>
      <c r="AJ319" s="3"/>
    </row>
    <row r="320" spans="2:36" ht="21" x14ac:dyDescent="0.25">
      <c r="B320" s="166" t="s">
        <v>432</v>
      </c>
      <c r="C320" s="42" t="s">
        <v>71</v>
      </c>
      <c r="D320" s="37"/>
      <c r="E320" s="37" t="s">
        <v>24</v>
      </c>
      <c r="F320" s="37">
        <v>8</v>
      </c>
      <c r="G320" s="37"/>
      <c r="H320" s="143" t="s">
        <v>439</v>
      </c>
      <c r="I320" s="37" t="s">
        <v>167</v>
      </c>
      <c r="J320" s="37">
        <v>7</v>
      </c>
      <c r="K320" t="s">
        <v>223</v>
      </c>
      <c r="L32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20" s="21" t="e">
        <f>IF(AND(L320&lt;&gt;"",#REF!=""),"Tipologia","")</f>
        <v>#REF!</v>
      </c>
      <c r="N320" s="21" t="e">
        <f>IF(AND(L320&lt;&gt;"",#REF!=""),"Data","")</f>
        <v>#REF!</v>
      </c>
      <c r="O320" s="21" t="e">
        <f>IF(AND(L320&lt;&gt;"",#REF!=""),"Zona","")</f>
        <v>#REF!</v>
      </c>
      <c r="P320" s="21" t="e">
        <f>IF(AND(L320&lt;&gt;"",#REF!=""),"Circolo","")</f>
        <v>#REF!</v>
      </c>
      <c r="Q320" s="10" t="str">
        <f t="shared" si="16"/>
        <v/>
      </c>
      <c r="R320" s="10"/>
      <c r="S320" s="10"/>
      <c r="T320" s="10"/>
      <c r="U320" s="10"/>
      <c r="V320" s="2"/>
      <c r="W320" s="3"/>
      <c r="X320" s="3"/>
      <c r="Y320" s="3"/>
      <c r="Z320" s="3"/>
      <c r="AA320" s="3"/>
      <c r="AC320" s="26"/>
      <c r="AD320" s="26"/>
      <c r="AE320" s="26"/>
      <c r="AF320" s="113"/>
      <c r="AG320" s="113"/>
      <c r="AH320" s="113"/>
      <c r="AI320" s="3"/>
      <c r="AJ320" s="3"/>
    </row>
    <row r="321" spans="2:36" ht="21" x14ac:dyDescent="0.25">
      <c r="B321" s="166" t="s">
        <v>406</v>
      </c>
      <c r="C321" s="42" t="s">
        <v>71</v>
      </c>
      <c r="D321" s="37"/>
      <c r="E321" s="37" t="s">
        <v>22</v>
      </c>
      <c r="F321" s="37">
        <v>10</v>
      </c>
      <c r="G321" s="37"/>
      <c r="H321" s="143" t="s">
        <v>329</v>
      </c>
      <c r="I321" s="37" t="s">
        <v>401</v>
      </c>
      <c r="J321" s="37">
        <v>3</v>
      </c>
      <c r="K321" t="s">
        <v>219</v>
      </c>
      <c r="L32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21" s="21" t="e">
        <f>IF(AND(L321&lt;&gt;"",#REF!=""),"Tipologia","")</f>
        <v>#REF!</v>
      </c>
      <c r="N321" s="21" t="e">
        <f>IF(AND(L321&lt;&gt;"",#REF!=""),"Data","")</f>
        <v>#REF!</v>
      </c>
      <c r="O321" s="21" t="e">
        <f>IF(AND(L321&lt;&gt;"",#REF!=""),"Zona","")</f>
        <v>#REF!</v>
      </c>
      <c r="P321" s="21" t="e">
        <f>IF(AND(L321&lt;&gt;"",#REF!=""),"Circolo","")</f>
        <v>#REF!</v>
      </c>
      <c r="Q321" s="10" t="str">
        <f t="shared" si="16"/>
        <v/>
      </c>
      <c r="R321" s="10"/>
      <c r="S321" s="10"/>
      <c r="T321" s="10"/>
      <c r="U321" s="10"/>
      <c r="V321" s="2"/>
      <c r="W321" s="3"/>
      <c r="X321" s="3"/>
      <c r="Y321" s="3"/>
      <c r="Z321" s="3"/>
      <c r="AA321" s="3"/>
      <c r="AC321" s="26"/>
      <c r="AD321" s="26"/>
      <c r="AE321" s="26"/>
      <c r="AF321" s="113"/>
      <c r="AG321" s="113"/>
      <c r="AH321" s="113"/>
      <c r="AI321" s="3"/>
      <c r="AJ321" s="3"/>
    </row>
    <row r="322" spans="2:36" ht="21" x14ac:dyDescent="0.25">
      <c r="B322" s="166" t="s">
        <v>305</v>
      </c>
      <c r="C322" s="42" t="s">
        <v>71</v>
      </c>
      <c r="D322" s="37"/>
      <c r="E322" s="37" t="s">
        <v>18</v>
      </c>
      <c r="F322" s="37">
        <v>11</v>
      </c>
      <c r="G322" s="37">
        <v>12</v>
      </c>
      <c r="H322" s="143" t="s">
        <v>403</v>
      </c>
      <c r="I322" s="37" t="s">
        <v>401</v>
      </c>
      <c r="J322" s="37">
        <v>3</v>
      </c>
      <c r="K322" t="s">
        <v>262</v>
      </c>
      <c r="L32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22" s="21" t="e">
        <f>IF(AND(L322&lt;&gt;"",#REF!=""),"Tipologia","")</f>
        <v>#REF!</v>
      </c>
      <c r="N322" s="21" t="e">
        <f>IF(AND(L322&lt;&gt;"",#REF!=""),"Data","")</f>
        <v>#REF!</v>
      </c>
      <c r="O322" s="21" t="e">
        <f>IF(AND(L322&lt;&gt;"",#REF!=""),"Zona","")</f>
        <v>#REF!</v>
      </c>
      <c r="P322" s="21" t="e">
        <f>IF(AND(L322&lt;&gt;"",#REF!=""),"Circolo","")</f>
        <v>#REF!</v>
      </c>
      <c r="Q322" s="10" t="str">
        <f t="shared" si="16"/>
        <v/>
      </c>
      <c r="R322" s="10"/>
      <c r="S322" s="10"/>
      <c r="T322" s="10"/>
      <c r="U322" s="10"/>
      <c r="V322" s="2"/>
      <c r="W322" s="3"/>
      <c r="X322" s="3"/>
      <c r="Y322" s="3"/>
      <c r="Z322" s="3"/>
      <c r="AA322" s="3"/>
      <c r="AC322" s="26"/>
      <c r="AD322" s="26"/>
      <c r="AE322" s="26"/>
      <c r="AF322" s="113"/>
      <c r="AG322" s="113"/>
      <c r="AH322" s="113"/>
      <c r="AI322" s="3"/>
      <c r="AJ322" s="3"/>
    </row>
    <row r="323" spans="2:36" ht="21" x14ac:dyDescent="0.25">
      <c r="B323" s="166" t="s">
        <v>342</v>
      </c>
      <c r="C323" s="42" t="s">
        <v>71</v>
      </c>
      <c r="D323" s="37"/>
      <c r="E323" s="37" t="s">
        <v>22</v>
      </c>
      <c r="F323" s="37">
        <v>12</v>
      </c>
      <c r="G323" s="37"/>
      <c r="H323" s="143" t="s">
        <v>521</v>
      </c>
      <c r="I323" s="37" t="s">
        <v>139</v>
      </c>
      <c r="J323" s="37">
        <v>6</v>
      </c>
      <c r="K323" t="s">
        <v>216</v>
      </c>
      <c r="L32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23" s="21" t="e">
        <f>IF(AND(L323&lt;&gt;"",#REF!=""),"Tipologia","")</f>
        <v>#REF!</v>
      </c>
      <c r="N323" s="21" t="e">
        <f>IF(AND(L323&lt;&gt;"",#REF!=""),"Data","")</f>
        <v>#REF!</v>
      </c>
      <c r="O323" s="21" t="e">
        <f>IF(AND(L323&lt;&gt;"",#REF!=""),"Zona","")</f>
        <v>#REF!</v>
      </c>
      <c r="P323" s="21" t="e">
        <f>IF(AND(L323&lt;&gt;"",#REF!=""),"Circolo","")</f>
        <v>#REF!</v>
      </c>
      <c r="Q323" s="10" t="str">
        <f t="shared" si="16"/>
        <v/>
      </c>
      <c r="R323" s="10"/>
      <c r="S323" s="10"/>
      <c r="T323" s="10"/>
      <c r="U323" s="10"/>
      <c r="V323" s="2"/>
      <c r="W323" s="3"/>
      <c r="X323" s="3"/>
      <c r="Y323" s="3"/>
      <c r="Z323" s="3"/>
      <c r="AA323" s="3"/>
      <c r="AC323" s="26"/>
      <c r="AD323" s="26"/>
      <c r="AE323" s="26"/>
      <c r="AF323" s="113"/>
      <c r="AG323" s="113"/>
      <c r="AH323" s="113"/>
      <c r="AI323" s="3"/>
      <c r="AJ323" s="3"/>
    </row>
    <row r="324" spans="2:36" ht="21" x14ac:dyDescent="0.25">
      <c r="B324" s="166" t="s">
        <v>342</v>
      </c>
      <c r="C324" s="42" t="s">
        <v>71</v>
      </c>
      <c r="D324" s="37"/>
      <c r="E324" s="37" t="s">
        <v>22</v>
      </c>
      <c r="F324" s="37">
        <v>12</v>
      </c>
      <c r="G324" s="37"/>
      <c r="H324" s="143" t="s">
        <v>329</v>
      </c>
      <c r="I324" s="37" t="s">
        <v>64</v>
      </c>
      <c r="J324" s="37">
        <v>7</v>
      </c>
      <c r="K324" t="s">
        <v>216</v>
      </c>
      <c r="L32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24" s="21" t="e">
        <f>IF(AND(L324&lt;&gt;"",#REF!=""),"Tipologia","")</f>
        <v>#REF!</v>
      </c>
      <c r="N324" s="21" t="e">
        <f>IF(AND(L324&lt;&gt;"",#REF!=""),"Data","")</f>
        <v>#REF!</v>
      </c>
      <c r="O324" s="21" t="e">
        <f>IF(AND(L324&lt;&gt;"",#REF!=""),"Zona","")</f>
        <v>#REF!</v>
      </c>
      <c r="P324" s="21" t="e">
        <f>IF(AND(L324&lt;&gt;"",#REF!=""),"Circolo","")</f>
        <v>#REF!</v>
      </c>
      <c r="Q324" s="10" t="str">
        <f t="shared" si="16"/>
        <v/>
      </c>
      <c r="R324" s="10"/>
      <c r="S324" s="10"/>
      <c r="T324" s="10"/>
      <c r="U324" s="10"/>
      <c r="V324" s="2"/>
      <c r="AC324" s="26"/>
      <c r="AD324" s="26"/>
      <c r="AE324" s="26"/>
      <c r="AJ324" s="1"/>
    </row>
    <row r="325" spans="2:36" ht="21" x14ac:dyDescent="0.25">
      <c r="B325" s="166" t="s">
        <v>346</v>
      </c>
      <c r="C325" s="42" t="s">
        <v>71</v>
      </c>
      <c r="D325" s="37"/>
      <c r="E325" s="37" t="s">
        <v>22</v>
      </c>
      <c r="F325" s="37">
        <v>15</v>
      </c>
      <c r="G325" s="37"/>
      <c r="H325" s="143" t="s">
        <v>575</v>
      </c>
      <c r="I325" s="37" t="s">
        <v>137</v>
      </c>
      <c r="J325" s="37">
        <v>6</v>
      </c>
      <c r="K325" t="s">
        <v>223</v>
      </c>
      <c r="L32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25" s="21" t="e">
        <f>IF(AND(L325&lt;&gt;"",#REF!=""),"Tipologia","")</f>
        <v>#REF!</v>
      </c>
      <c r="N325" s="21" t="e">
        <f>IF(AND(L325&lt;&gt;"",#REF!=""),"Data","")</f>
        <v>#REF!</v>
      </c>
      <c r="O325" s="21" t="e">
        <f>IF(AND(L325&lt;&gt;"",#REF!=""),"Zona","")</f>
        <v>#REF!</v>
      </c>
      <c r="P325" s="21" t="e">
        <f>IF(AND(L325&lt;&gt;"",#REF!=""),"Circolo","")</f>
        <v>#REF!</v>
      </c>
      <c r="Q325" s="10" t="str">
        <f t="shared" si="16"/>
        <v/>
      </c>
      <c r="R325" s="10"/>
      <c r="S325" s="10"/>
      <c r="T325" s="10"/>
      <c r="U325" s="10"/>
      <c r="V325" s="2"/>
      <c r="AC325" s="26"/>
      <c r="AD325" s="26"/>
      <c r="AE325" s="26"/>
      <c r="AJ325" s="1"/>
    </row>
    <row r="326" spans="2:36" ht="21" x14ac:dyDescent="0.25">
      <c r="B326" s="166" t="s">
        <v>316</v>
      </c>
      <c r="C326" s="42" t="s">
        <v>71</v>
      </c>
      <c r="D326" s="37"/>
      <c r="E326" s="37" t="s">
        <v>208</v>
      </c>
      <c r="F326" s="37">
        <v>17</v>
      </c>
      <c r="G326" s="37">
        <v>19</v>
      </c>
      <c r="H326" s="143" t="s">
        <v>303</v>
      </c>
      <c r="I326" s="37" t="s">
        <v>195</v>
      </c>
      <c r="J326" s="37">
        <v>3</v>
      </c>
      <c r="K326" t="s">
        <v>242</v>
      </c>
      <c r="L32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26" s="21" t="e">
        <f>IF(AND(L326&lt;&gt;"",#REF!=""),"Tipologia","")</f>
        <v>#REF!</v>
      </c>
      <c r="N326" s="21" t="e">
        <f>IF(AND(L326&lt;&gt;"",#REF!=""),"Data","")</f>
        <v>#REF!</v>
      </c>
      <c r="O326" s="21" t="e">
        <f>IF(AND(L326&lt;&gt;"",#REF!=""),"Zona","")</f>
        <v>#REF!</v>
      </c>
      <c r="P326" s="21" t="e">
        <f>IF(AND(L326&lt;&gt;"",#REF!=""),"Circolo","")</f>
        <v>#REF!</v>
      </c>
      <c r="Q326" s="10" t="str">
        <f t="shared" ref="Q326:Q361" si="17">IF(L326="ERRORE! MANCA…",1,"")</f>
        <v/>
      </c>
      <c r="R326" s="10"/>
      <c r="S326" s="10"/>
      <c r="T326" s="10"/>
      <c r="U326" s="10"/>
      <c r="V326" s="2"/>
      <c r="AC326" s="26"/>
      <c r="AD326" s="26"/>
      <c r="AE326" s="26"/>
      <c r="AJ326" s="1"/>
    </row>
    <row r="327" spans="2:36" ht="21" x14ac:dyDescent="0.25">
      <c r="B327" s="166" t="s">
        <v>407</v>
      </c>
      <c r="C327" s="42" t="s">
        <v>71</v>
      </c>
      <c r="D327" s="37"/>
      <c r="E327" s="37" t="s">
        <v>18</v>
      </c>
      <c r="F327" s="37">
        <v>19</v>
      </c>
      <c r="G327" s="37">
        <v>20</v>
      </c>
      <c r="H327" s="143" t="s">
        <v>404</v>
      </c>
      <c r="I327" s="37" t="s">
        <v>49</v>
      </c>
      <c r="J327" s="37">
        <v>3</v>
      </c>
      <c r="K327" t="s">
        <v>259</v>
      </c>
      <c r="L32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27" s="21" t="e">
        <f>IF(AND(L327&lt;&gt;"",#REF!=""),"Tipologia","")</f>
        <v>#REF!</v>
      </c>
      <c r="N327" s="21" t="e">
        <f>IF(AND(L327&lt;&gt;"",#REF!=""),"Data","")</f>
        <v>#REF!</v>
      </c>
      <c r="O327" s="21" t="e">
        <f>IF(AND(L327&lt;&gt;"",#REF!=""),"Zona","")</f>
        <v>#REF!</v>
      </c>
      <c r="P327" s="21" t="e">
        <f>IF(AND(L327&lt;&gt;"",#REF!=""),"Circolo","")</f>
        <v>#REF!</v>
      </c>
      <c r="Q327" s="10" t="str">
        <f t="shared" si="17"/>
        <v/>
      </c>
      <c r="R327" s="10"/>
      <c r="S327" s="10"/>
      <c r="T327" s="10"/>
      <c r="U327" s="10"/>
      <c r="V327" s="2"/>
      <c r="AC327" s="26"/>
      <c r="AD327" s="26"/>
      <c r="AE327" s="26"/>
      <c r="AJ327" s="1"/>
    </row>
    <row r="328" spans="2:36" ht="21" x14ac:dyDescent="0.25">
      <c r="B328" s="166" t="s">
        <v>384</v>
      </c>
      <c r="C328" s="42" t="s">
        <v>71</v>
      </c>
      <c r="D328" s="37"/>
      <c r="E328" s="37" t="s">
        <v>22</v>
      </c>
      <c r="F328" s="37">
        <v>19</v>
      </c>
      <c r="G328" s="37"/>
      <c r="H328" s="143" t="s">
        <v>329</v>
      </c>
      <c r="I328" s="37" t="s">
        <v>167</v>
      </c>
      <c r="J328" s="37">
        <v>7</v>
      </c>
      <c r="K328" t="s">
        <v>216</v>
      </c>
      <c r="L32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28" s="21" t="e">
        <f>IF(AND(L328&lt;&gt;"",#REF!=""),"Tipologia","")</f>
        <v>#REF!</v>
      </c>
      <c r="N328" s="21" t="e">
        <f>IF(AND(L328&lt;&gt;"",#REF!=""),"Data","")</f>
        <v>#REF!</v>
      </c>
      <c r="O328" s="21" t="e">
        <f>IF(AND(L328&lt;&gt;"",#REF!=""),"Zona","")</f>
        <v>#REF!</v>
      </c>
      <c r="P328" s="21" t="e">
        <f>IF(AND(L328&lt;&gt;"",#REF!=""),"Circolo","")</f>
        <v>#REF!</v>
      </c>
      <c r="Q328" s="10" t="str">
        <f t="shared" si="17"/>
        <v/>
      </c>
      <c r="R328" s="10"/>
      <c r="S328" s="10"/>
      <c r="T328" s="10"/>
      <c r="U328" s="10"/>
      <c r="V328" s="2"/>
      <c r="AC328" s="26"/>
      <c r="AD328" s="26"/>
      <c r="AE328" s="26"/>
    </row>
    <row r="329" spans="2:36" ht="21" x14ac:dyDescent="0.25">
      <c r="B329" s="166" t="s">
        <v>351</v>
      </c>
      <c r="C329" s="42" t="s">
        <v>71</v>
      </c>
      <c r="D329" s="37"/>
      <c r="E329" s="37" t="s">
        <v>23</v>
      </c>
      <c r="F329" s="37">
        <v>20</v>
      </c>
      <c r="G329" s="37"/>
      <c r="H329" s="143" t="s">
        <v>327</v>
      </c>
      <c r="I329" s="37" t="s">
        <v>105</v>
      </c>
      <c r="J329" s="37">
        <v>2</v>
      </c>
      <c r="K329" t="s">
        <v>220</v>
      </c>
      <c r="L32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29" s="21" t="e">
        <f>IF(AND(L329&lt;&gt;"",#REF!=""),"Tipologia","")</f>
        <v>#REF!</v>
      </c>
      <c r="N329" s="21" t="e">
        <f>IF(AND(L329&lt;&gt;"",#REF!=""),"Data","")</f>
        <v>#REF!</v>
      </c>
      <c r="O329" s="21" t="e">
        <f>IF(AND(L329&lt;&gt;"",#REF!=""),"Zona","")</f>
        <v>#REF!</v>
      </c>
      <c r="P329" s="21" t="e">
        <f>IF(AND(L329&lt;&gt;"",#REF!=""),"Circolo","")</f>
        <v>#REF!</v>
      </c>
      <c r="Q329" s="10" t="str">
        <f t="shared" si="17"/>
        <v/>
      </c>
      <c r="R329" s="10"/>
      <c r="S329" s="10"/>
      <c r="T329" s="10"/>
      <c r="U329" s="10"/>
      <c r="V329" s="2"/>
      <c r="AC329" s="26"/>
      <c r="AD329" s="26"/>
      <c r="AE329" s="26"/>
    </row>
    <row r="330" spans="2:36" ht="21" x14ac:dyDescent="0.25">
      <c r="B330" s="166" t="s">
        <v>351</v>
      </c>
      <c r="C330" s="42" t="s">
        <v>71</v>
      </c>
      <c r="D330" s="37"/>
      <c r="E330" s="37" t="s">
        <v>22</v>
      </c>
      <c r="F330" s="37">
        <v>20</v>
      </c>
      <c r="G330" s="37"/>
      <c r="H330" s="143" t="s">
        <v>521</v>
      </c>
      <c r="I330" s="37" t="s">
        <v>139</v>
      </c>
      <c r="J330" s="37">
        <v>6</v>
      </c>
      <c r="K330" t="s">
        <v>220</v>
      </c>
      <c r="L33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30" s="21" t="e">
        <f>IF(AND(L330&lt;&gt;"",#REF!=""),"Tipologia","")</f>
        <v>#REF!</v>
      </c>
      <c r="N330" s="21" t="e">
        <f>IF(AND(L330&lt;&gt;"",#REF!=""),"Data","")</f>
        <v>#REF!</v>
      </c>
      <c r="O330" s="21" t="e">
        <f>IF(AND(L330&lt;&gt;"",#REF!=""),"Zona","")</f>
        <v>#REF!</v>
      </c>
      <c r="P330" s="21" t="e">
        <f>IF(AND(L330&lt;&gt;"",#REF!=""),"Circolo","")</f>
        <v>#REF!</v>
      </c>
      <c r="Q330" s="10" t="str">
        <f t="shared" si="17"/>
        <v/>
      </c>
      <c r="R330" s="10"/>
      <c r="S330" s="10"/>
      <c r="T330" s="10"/>
      <c r="U330" s="10"/>
      <c r="V330" s="2"/>
      <c r="AC330" s="26"/>
      <c r="AD330" s="26"/>
      <c r="AE330" s="26"/>
    </row>
    <row r="331" spans="2:36" ht="21" x14ac:dyDescent="0.25">
      <c r="B331" s="166" t="s">
        <v>265</v>
      </c>
      <c r="C331" s="42" t="s">
        <v>71</v>
      </c>
      <c r="D331" s="37"/>
      <c r="E331" s="37" t="s">
        <v>20</v>
      </c>
      <c r="F331" s="37">
        <v>23</v>
      </c>
      <c r="G331" s="37">
        <v>25</v>
      </c>
      <c r="H331" s="143" t="s">
        <v>256</v>
      </c>
      <c r="I331" s="37" t="s">
        <v>186</v>
      </c>
      <c r="J331" s="37">
        <v>3</v>
      </c>
      <c r="K331" t="s">
        <v>266</v>
      </c>
      <c r="L33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31" s="21" t="e">
        <f>IF(AND(L331&lt;&gt;"",#REF!=""),"Tipologia","")</f>
        <v>#REF!</v>
      </c>
      <c r="N331" s="21" t="e">
        <f>IF(AND(L331&lt;&gt;"",#REF!=""),"Data","")</f>
        <v>#REF!</v>
      </c>
      <c r="O331" s="21" t="e">
        <f>IF(AND(L331&lt;&gt;"",#REF!=""),"Zona","")</f>
        <v>#REF!</v>
      </c>
      <c r="P331" s="21" t="e">
        <f>IF(AND(L331&lt;&gt;"",#REF!=""),"Circolo","")</f>
        <v>#REF!</v>
      </c>
      <c r="Q331" s="10" t="str">
        <f t="shared" si="17"/>
        <v/>
      </c>
      <c r="R331" s="10"/>
      <c r="S331" s="10"/>
      <c r="T331" s="10"/>
      <c r="U331" s="10"/>
      <c r="V331" s="2"/>
      <c r="AC331" s="26"/>
      <c r="AD331" s="26"/>
      <c r="AE331" s="26"/>
    </row>
    <row r="332" spans="2:36" ht="21" x14ac:dyDescent="0.25">
      <c r="B332" s="166" t="s">
        <v>265</v>
      </c>
      <c r="C332" s="42" t="s">
        <v>71</v>
      </c>
      <c r="D332" s="37"/>
      <c r="E332" s="37" t="s">
        <v>20</v>
      </c>
      <c r="F332" s="37">
        <v>23</v>
      </c>
      <c r="G332" s="37">
        <v>25</v>
      </c>
      <c r="H332" s="143" t="s">
        <v>257</v>
      </c>
      <c r="I332" s="37" t="s">
        <v>97</v>
      </c>
      <c r="J332" s="37">
        <v>4</v>
      </c>
      <c r="K332" t="s">
        <v>266</v>
      </c>
      <c r="L33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32" s="21" t="e">
        <f>IF(AND(L332&lt;&gt;"",#REF!=""),"Tipologia","")</f>
        <v>#REF!</v>
      </c>
      <c r="N332" s="21" t="e">
        <f>IF(AND(L332&lt;&gt;"",#REF!=""),"Data","")</f>
        <v>#REF!</v>
      </c>
      <c r="O332" s="21" t="e">
        <f>IF(AND(L332&lt;&gt;"",#REF!=""),"Zona","")</f>
        <v>#REF!</v>
      </c>
      <c r="P332" s="21" t="e">
        <f>IF(AND(L332&lt;&gt;"",#REF!=""),"Circolo","")</f>
        <v>#REF!</v>
      </c>
      <c r="Q332" s="10" t="str">
        <f t="shared" si="17"/>
        <v/>
      </c>
      <c r="R332" s="10"/>
      <c r="S332" s="10"/>
      <c r="T332" s="10"/>
      <c r="U332" s="10"/>
      <c r="V332" s="2"/>
      <c r="AC332" s="26"/>
      <c r="AD332" s="26"/>
      <c r="AE332" s="26"/>
    </row>
    <row r="333" spans="2:36" ht="21" x14ac:dyDescent="0.25">
      <c r="B333" s="166" t="s">
        <v>265</v>
      </c>
      <c r="C333" s="42" t="s">
        <v>71</v>
      </c>
      <c r="D333" s="37"/>
      <c r="E333" s="37" t="s">
        <v>20</v>
      </c>
      <c r="F333" s="37">
        <v>23</v>
      </c>
      <c r="G333" s="37">
        <v>25</v>
      </c>
      <c r="H333" s="143" t="s">
        <v>272</v>
      </c>
      <c r="I333" s="37" t="s">
        <v>273</v>
      </c>
      <c r="J333" s="37">
        <v>4</v>
      </c>
      <c r="K333" t="s">
        <v>266</v>
      </c>
      <c r="L33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33" s="21" t="e">
        <f>IF(AND(L333&lt;&gt;"",#REF!=""),"Tipologia","")</f>
        <v>#REF!</v>
      </c>
      <c r="N333" s="21" t="e">
        <f>IF(AND(L333&lt;&gt;"",#REF!=""),"Data","")</f>
        <v>#REF!</v>
      </c>
      <c r="O333" s="21" t="e">
        <f>IF(AND(L333&lt;&gt;"",#REF!=""),"Zona","")</f>
        <v>#REF!</v>
      </c>
      <c r="P333" s="21" t="e">
        <f>IF(AND(L333&lt;&gt;"",#REF!=""),"Circolo","")</f>
        <v>#REF!</v>
      </c>
      <c r="Q333" s="10" t="str">
        <f t="shared" si="17"/>
        <v/>
      </c>
      <c r="R333" s="10"/>
      <c r="S333" s="10"/>
      <c r="T333" s="10"/>
      <c r="U333" s="10"/>
      <c r="V333" s="2"/>
      <c r="AC333" s="26"/>
      <c r="AD333" s="26"/>
      <c r="AE333" s="26"/>
    </row>
    <row r="334" spans="2:36" ht="21" x14ac:dyDescent="0.25">
      <c r="B334" s="166" t="s">
        <v>359</v>
      </c>
      <c r="C334" s="42" t="s">
        <v>71</v>
      </c>
      <c r="D334" s="37"/>
      <c r="E334" s="37" t="s">
        <v>24</v>
      </c>
      <c r="F334" s="37">
        <v>26</v>
      </c>
      <c r="G334" s="37"/>
      <c r="H334" s="143" t="s">
        <v>439</v>
      </c>
      <c r="I334" s="37" t="s">
        <v>173</v>
      </c>
      <c r="J334" s="37">
        <v>7</v>
      </c>
      <c r="K334" t="s">
        <v>216</v>
      </c>
      <c r="L33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34" s="21" t="e">
        <f>IF(AND(L334&lt;&gt;"",#REF!=""),"Tipologia","")</f>
        <v>#REF!</v>
      </c>
      <c r="N334" s="21" t="e">
        <f>IF(AND(L334&lt;&gt;"",#REF!=""),"Data","")</f>
        <v>#REF!</v>
      </c>
      <c r="O334" s="21" t="e">
        <f>IF(AND(L334&lt;&gt;"",#REF!=""),"Zona","")</f>
        <v>#REF!</v>
      </c>
      <c r="P334" s="21" t="e">
        <f>IF(AND(L334&lt;&gt;"",#REF!=""),"Circolo","")</f>
        <v>#REF!</v>
      </c>
      <c r="Q334" s="10" t="str">
        <f t="shared" si="17"/>
        <v/>
      </c>
      <c r="R334" s="10"/>
      <c r="S334" s="10"/>
      <c r="T334" s="10"/>
      <c r="U334" s="10"/>
      <c r="V334" s="2"/>
      <c r="AC334" s="26"/>
      <c r="AD334" s="26"/>
      <c r="AE334" s="26"/>
    </row>
    <row r="335" spans="2:36" ht="21" x14ac:dyDescent="0.25">
      <c r="B335" s="166" t="s">
        <v>352</v>
      </c>
      <c r="C335" s="42" t="s">
        <v>71</v>
      </c>
      <c r="D335" s="37"/>
      <c r="E335" s="37" t="s">
        <v>24</v>
      </c>
      <c r="F335" s="37">
        <v>27</v>
      </c>
      <c r="G335" s="37"/>
      <c r="H335" s="143" t="s">
        <v>328</v>
      </c>
      <c r="I335" s="37" t="s">
        <v>108</v>
      </c>
      <c r="J335" s="37">
        <v>1</v>
      </c>
      <c r="K335" t="s">
        <v>220</v>
      </c>
      <c r="L33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35" s="21" t="e">
        <f>IF(AND(L335&lt;&gt;"",#REF!=""),"Tipologia","")</f>
        <v>#REF!</v>
      </c>
      <c r="N335" s="21" t="e">
        <f>IF(AND(L335&lt;&gt;"",#REF!=""),"Data","")</f>
        <v>#REF!</v>
      </c>
      <c r="O335" s="21" t="e">
        <f>IF(AND(L335&lt;&gt;"",#REF!=""),"Zona","")</f>
        <v>#REF!</v>
      </c>
      <c r="P335" s="21" t="e">
        <f>IF(AND(L335&lt;&gt;"",#REF!=""),"Circolo","")</f>
        <v>#REF!</v>
      </c>
      <c r="Q335" s="10" t="str">
        <f t="shared" si="17"/>
        <v/>
      </c>
      <c r="R335" s="10"/>
      <c r="S335" s="10"/>
      <c r="T335" s="10"/>
      <c r="U335" s="10"/>
      <c r="V335" s="2"/>
      <c r="AC335" s="26"/>
      <c r="AD335" s="26"/>
      <c r="AE335" s="26"/>
    </row>
    <row r="336" spans="2:36" ht="21" x14ac:dyDescent="0.25">
      <c r="B336" s="166" t="s">
        <v>352</v>
      </c>
      <c r="C336" s="42" t="s">
        <v>71</v>
      </c>
      <c r="D336" s="37"/>
      <c r="E336" s="37" t="s">
        <v>23</v>
      </c>
      <c r="F336" s="37">
        <v>27</v>
      </c>
      <c r="G336" s="37"/>
      <c r="H336" s="143" t="s">
        <v>547</v>
      </c>
      <c r="I336" s="37" t="s">
        <v>204</v>
      </c>
      <c r="J336" s="37">
        <v>3</v>
      </c>
      <c r="K336" t="s">
        <v>220</v>
      </c>
      <c r="L33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36" s="21" t="e">
        <f>IF(AND(L336&lt;&gt;"",#REF!=""),"Tipologia","")</f>
        <v>#REF!</v>
      </c>
      <c r="N336" s="21" t="e">
        <f>IF(AND(L336&lt;&gt;"",#REF!=""),"Data","")</f>
        <v>#REF!</v>
      </c>
      <c r="O336" s="21" t="e">
        <f>IF(AND(L336&lt;&gt;"",#REF!=""),"Zona","")</f>
        <v>#REF!</v>
      </c>
      <c r="P336" s="21" t="e">
        <f>IF(AND(L336&lt;&gt;"",#REF!=""),"Circolo","")</f>
        <v>#REF!</v>
      </c>
      <c r="Q336" s="10" t="str">
        <f t="shared" si="17"/>
        <v/>
      </c>
      <c r="R336" s="10"/>
      <c r="S336" s="10"/>
      <c r="T336" s="10"/>
      <c r="U336" s="10"/>
      <c r="V336" s="2"/>
      <c r="AC336" s="26"/>
      <c r="AD336" s="26"/>
      <c r="AE336" s="26"/>
    </row>
    <row r="337" spans="2:31" ht="21" x14ac:dyDescent="0.25">
      <c r="B337" s="166" t="s">
        <v>352</v>
      </c>
      <c r="C337" s="42" t="s">
        <v>71</v>
      </c>
      <c r="D337" s="37"/>
      <c r="E337" s="37" t="s">
        <v>22</v>
      </c>
      <c r="F337" s="37">
        <v>27</v>
      </c>
      <c r="G337" s="37"/>
      <c r="H337" s="143" t="s">
        <v>329</v>
      </c>
      <c r="I337" s="37" t="s">
        <v>145</v>
      </c>
      <c r="J337" s="37">
        <v>4</v>
      </c>
      <c r="K337" t="s">
        <v>220</v>
      </c>
      <c r="L33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37" s="21" t="e">
        <f>IF(AND(L337&lt;&gt;"",#REF!=""),"Tipologia","")</f>
        <v>#REF!</v>
      </c>
      <c r="N337" s="21" t="e">
        <f>IF(AND(L337&lt;&gt;"",#REF!=""),"Data","")</f>
        <v>#REF!</v>
      </c>
      <c r="O337" s="21" t="e">
        <f>IF(AND(L337&lt;&gt;"",#REF!=""),"Zona","")</f>
        <v>#REF!</v>
      </c>
      <c r="P337" s="21" t="e">
        <f>IF(AND(L337&lt;&gt;"",#REF!=""),"Circolo","")</f>
        <v>#REF!</v>
      </c>
      <c r="Q337" s="10" t="str">
        <f t="shared" si="17"/>
        <v/>
      </c>
      <c r="R337" s="10"/>
      <c r="S337" s="10"/>
      <c r="T337" s="10"/>
      <c r="U337" s="10"/>
      <c r="V337" s="2"/>
      <c r="AC337" s="26"/>
      <c r="AD337" s="26"/>
      <c r="AE337" s="26"/>
    </row>
    <row r="338" spans="2:31" ht="21" x14ac:dyDescent="0.25">
      <c r="B338" s="166" t="s">
        <v>352</v>
      </c>
      <c r="C338" s="42" t="s">
        <v>71</v>
      </c>
      <c r="D338" s="37"/>
      <c r="E338" s="37" t="s">
        <v>22</v>
      </c>
      <c r="F338" s="37">
        <v>27</v>
      </c>
      <c r="G338" s="37"/>
      <c r="H338" s="143" t="s">
        <v>329</v>
      </c>
      <c r="I338" s="37" t="s">
        <v>445</v>
      </c>
      <c r="J338" s="37">
        <v>7</v>
      </c>
      <c r="K338" t="s">
        <v>220</v>
      </c>
      <c r="L33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38" s="21" t="e">
        <f>IF(AND(L338&lt;&gt;"",#REF!=""),"Tipologia","")</f>
        <v>#REF!</v>
      </c>
      <c r="N338" s="21" t="e">
        <f>IF(AND(L338&lt;&gt;"",#REF!=""),"Data","")</f>
        <v>#REF!</v>
      </c>
      <c r="O338" s="21" t="e">
        <f>IF(AND(L338&lt;&gt;"",#REF!=""),"Zona","")</f>
        <v>#REF!</v>
      </c>
      <c r="P338" s="21" t="e">
        <f>IF(AND(L338&lt;&gt;"",#REF!=""),"Circolo","")</f>
        <v>#REF!</v>
      </c>
      <c r="Q338" s="10" t="str">
        <f t="shared" si="17"/>
        <v/>
      </c>
      <c r="R338" s="10"/>
      <c r="S338" s="10"/>
      <c r="T338" s="10"/>
      <c r="U338" s="10"/>
      <c r="V338" s="2"/>
      <c r="AC338" s="26"/>
      <c r="AD338" s="26"/>
      <c r="AE338" s="26"/>
    </row>
    <row r="339" spans="2:31" ht="21" x14ac:dyDescent="0.25">
      <c r="B339" s="166" t="s">
        <v>353</v>
      </c>
      <c r="C339" s="42" t="s">
        <v>71</v>
      </c>
      <c r="D339" s="37"/>
      <c r="E339" s="37" t="s">
        <v>23</v>
      </c>
      <c r="F339" s="37">
        <v>28</v>
      </c>
      <c r="G339" s="37"/>
      <c r="H339" s="143" t="s">
        <v>327</v>
      </c>
      <c r="I339" s="37" t="s">
        <v>124</v>
      </c>
      <c r="J339" s="37">
        <v>2</v>
      </c>
      <c r="K339" t="s">
        <v>240</v>
      </c>
      <c r="L33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39" s="21" t="e">
        <f>IF(AND(L339&lt;&gt;"",#REF!=""),"Tipologia","")</f>
        <v>#REF!</v>
      </c>
      <c r="N339" s="21" t="e">
        <f>IF(AND(L339&lt;&gt;"",#REF!=""),"Data","")</f>
        <v>#REF!</v>
      </c>
      <c r="O339" s="21" t="e">
        <f>IF(AND(L339&lt;&gt;"",#REF!=""),"Zona","")</f>
        <v>#REF!</v>
      </c>
      <c r="P339" s="21" t="e">
        <f>IF(AND(L339&lt;&gt;"",#REF!=""),"Circolo","")</f>
        <v>#REF!</v>
      </c>
      <c r="Q339" s="10" t="str">
        <f t="shared" si="17"/>
        <v/>
      </c>
      <c r="R339" s="10"/>
      <c r="S339" s="10"/>
      <c r="T339" s="10"/>
      <c r="U339" s="10"/>
      <c r="V339" s="2"/>
      <c r="AC339" s="26"/>
      <c r="AD339" s="26"/>
      <c r="AE339" s="26"/>
    </row>
    <row r="340" spans="2:31" ht="21" x14ac:dyDescent="0.25">
      <c r="B340" s="166" t="s">
        <v>222</v>
      </c>
      <c r="C340" s="42" t="s">
        <v>71</v>
      </c>
      <c r="D340" s="37"/>
      <c r="E340" s="37" t="s">
        <v>35</v>
      </c>
      <c r="F340" s="37">
        <v>29</v>
      </c>
      <c r="G340" s="37">
        <v>31</v>
      </c>
      <c r="H340" s="143" t="s">
        <v>212</v>
      </c>
      <c r="I340" s="37" t="s">
        <v>95</v>
      </c>
      <c r="J340" s="37">
        <v>1</v>
      </c>
      <c r="K340" t="s">
        <v>224</v>
      </c>
      <c r="L34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40" s="21" t="e">
        <f>IF(AND(L340&lt;&gt;"",#REF!=""),"Tipologia","")</f>
        <v>#REF!</v>
      </c>
      <c r="N340" s="21" t="e">
        <f>IF(AND(L340&lt;&gt;"",#REF!=""),"Data","")</f>
        <v>#REF!</v>
      </c>
      <c r="O340" s="21" t="e">
        <f>IF(AND(L340&lt;&gt;"",#REF!=""),"Zona","")</f>
        <v>#REF!</v>
      </c>
      <c r="P340" s="21" t="e">
        <f>IF(AND(L340&lt;&gt;"",#REF!=""),"Circolo","")</f>
        <v>#REF!</v>
      </c>
      <c r="Q340" s="10" t="str">
        <f t="shared" si="17"/>
        <v/>
      </c>
      <c r="R340" s="10"/>
      <c r="S340" s="10"/>
      <c r="T340" s="10"/>
      <c r="U340" s="10"/>
      <c r="V340" s="2"/>
      <c r="AC340" s="26"/>
      <c r="AD340" s="26"/>
      <c r="AE340" s="26"/>
    </row>
    <row r="341" spans="2:31" ht="21" x14ac:dyDescent="0.25">
      <c r="B341" s="166" t="s">
        <v>222</v>
      </c>
      <c r="C341" s="42" t="s">
        <v>71</v>
      </c>
      <c r="D341" s="37"/>
      <c r="E341" s="37" t="s">
        <v>35</v>
      </c>
      <c r="F341" s="37">
        <v>29</v>
      </c>
      <c r="G341" s="37">
        <v>31</v>
      </c>
      <c r="H341" s="143" t="s">
        <v>213</v>
      </c>
      <c r="I341" s="37" t="s">
        <v>52</v>
      </c>
      <c r="J341" s="37">
        <v>3</v>
      </c>
      <c r="K341" t="s">
        <v>224</v>
      </c>
      <c r="L34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41" s="21" t="e">
        <f>IF(AND(L341&lt;&gt;"",#REF!=""),"Tipologia","")</f>
        <v>#REF!</v>
      </c>
      <c r="N341" s="21" t="e">
        <f>IF(AND(L341&lt;&gt;"",#REF!=""),"Data","")</f>
        <v>#REF!</v>
      </c>
      <c r="O341" s="21" t="e">
        <f>IF(AND(L341&lt;&gt;"",#REF!=""),"Zona","")</f>
        <v>#REF!</v>
      </c>
      <c r="P341" s="21" t="e">
        <f>IF(AND(L341&lt;&gt;"",#REF!=""),"Circolo","")</f>
        <v>#REF!</v>
      </c>
      <c r="Q341" s="10" t="str">
        <f t="shared" si="17"/>
        <v/>
      </c>
      <c r="R341" s="10"/>
      <c r="S341" s="10"/>
      <c r="T341" s="10"/>
      <c r="U341" s="10"/>
      <c r="V341" s="2"/>
      <c r="AC341" s="26"/>
      <c r="AD341" s="26"/>
      <c r="AE341" s="26"/>
    </row>
    <row r="342" spans="2:31" ht="21" x14ac:dyDescent="0.25">
      <c r="B342" s="166" t="s">
        <v>307</v>
      </c>
      <c r="C342" s="42" t="s">
        <v>71</v>
      </c>
      <c r="D342" s="37"/>
      <c r="E342" s="37" t="s">
        <v>21</v>
      </c>
      <c r="F342" s="37">
        <v>29</v>
      </c>
      <c r="G342" s="37">
        <v>30</v>
      </c>
      <c r="H342" s="143" t="s">
        <v>558</v>
      </c>
      <c r="I342" s="37" t="s">
        <v>85</v>
      </c>
      <c r="J342" s="37">
        <v>4</v>
      </c>
      <c r="K342" t="s">
        <v>312</v>
      </c>
      <c r="L34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42" s="21" t="e">
        <f>IF(AND(L342&lt;&gt;"",#REF!=""),"Tipologia","")</f>
        <v>#REF!</v>
      </c>
      <c r="N342" s="21" t="e">
        <f>IF(AND(L342&lt;&gt;"",#REF!=""),"Data","")</f>
        <v>#REF!</v>
      </c>
      <c r="O342" s="21" t="e">
        <f>IF(AND(L342&lt;&gt;"",#REF!=""),"Zona","")</f>
        <v>#REF!</v>
      </c>
      <c r="P342" s="21" t="e">
        <f>IF(AND(L342&lt;&gt;"",#REF!=""),"Circolo","")</f>
        <v>#REF!</v>
      </c>
      <c r="Q342" s="10" t="str">
        <f t="shared" si="17"/>
        <v/>
      </c>
      <c r="R342" s="10"/>
      <c r="S342" s="10"/>
      <c r="T342" s="10"/>
      <c r="U342" s="10"/>
      <c r="V342" s="2"/>
      <c r="AC342" s="26"/>
      <c r="AD342" s="26"/>
      <c r="AE342" s="26"/>
    </row>
    <row r="343" spans="2:31" ht="21" x14ac:dyDescent="0.25">
      <c r="B343" s="166" t="s">
        <v>390</v>
      </c>
      <c r="C343" s="42" t="s">
        <v>71</v>
      </c>
      <c r="D343" s="37"/>
      <c r="E343" s="37" t="s">
        <v>22</v>
      </c>
      <c r="F343" s="37">
        <v>30</v>
      </c>
      <c r="G343" s="37"/>
      <c r="H343" s="143" t="s">
        <v>552</v>
      </c>
      <c r="I343" s="37" t="s">
        <v>205</v>
      </c>
      <c r="J343" s="37">
        <v>3</v>
      </c>
      <c r="K343" t="s">
        <v>215</v>
      </c>
      <c r="L34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43" s="21" t="e">
        <f>IF(AND(L343&lt;&gt;"",#REF!=""),"Tipologia","")</f>
        <v>#REF!</v>
      </c>
      <c r="N343" s="21" t="e">
        <f>IF(AND(L343&lt;&gt;"",#REF!=""),"Data","")</f>
        <v>#REF!</v>
      </c>
      <c r="O343" s="21" t="e">
        <f>IF(AND(L343&lt;&gt;"",#REF!=""),"Zona","")</f>
        <v>#REF!</v>
      </c>
      <c r="P343" s="21" t="e">
        <f>IF(AND(L343&lt;&gt;"",#REF!=""),"Circolo","")</f>
        <v>#REF!</v>
      </c>
      <c r="Q343" s="10" t="str">
        <f t="shared" si="17"/>
        <v/>
      </c>
      <c r="R343" s="10"/>
      <c r="S343" s="10"/>
      <c r="T343" s="10"/>
      <c r="U343" s="10"/>
      <c r="V343" s="2"/>
      <c r="AC343" s="26"/>
      <c r="AD343" s="26"/>
      <c r="AE343" s="26"/>
    </row>
    <row r="344" spans="2:31" ht="21" x14ac:dyDescent="0.25">
      <c r="B344" s="166" t="s">
        <v>390</v>
      </c>
      <c r="C344" s="42" t="s">
        <v>71</v>
      </c>
      <c r="D344" s="37"/>
      <c r="E344" s="37" t="s">
        <v>24</v>
      </c>
      <c r="F344" s="37">
        <v>30</v>
      </c>
      <c r="G344" s="37"/>
      <c r="H344" s="143" t="s">
        <v>328</v>
      </c>
      <c r="I344" s="37" t="s">
        <v>103</v>
      </c>
      <c r="J344" s="37">
        <v>5</v>
      </c>
      <c r="K344" t="s">
        <v>215</v>
      </c>
      <c r="L34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44" s="21" t="e">
        <f>IF(AND(L344&lt;&gt;"",#REF!=""),"Tipologia","")</f>
        <v>#REF!</v>
      </c>
      <c r="N344" s="21" t="e">
        <f>IF(AND(L344&lt;&gt;"",#REF!=""),"Data","")</f>
        <v>#REF!</v>
      </c>
      <c r="O344" s="21" t="e">
        <f>IF(AND(L344&lt;&gt;"",#REF!=""),"Zona","")</f>
        <v>#REF!</v>
      </c>
      <c r="P344" s="21" t="e">
        <f>IF(AND(L344&lt;&gt;"",#REF!=""),"Circolo","")</f>
        <v>#REF!</v>
      </c>
      <c r="Q344" s="10" t="str">
        <f t="shared" si="17"/>
        <v/>
      </c>
      <c r="R344" s="10"/>
      <c r="S344" s="10"/>
      <c r="T344" s="10"/>
      <c r="U344" s="10"/>
      <c r="V344" s="2"/>
      <c r="AC344" s="26"/>
      <c r="AD344" s="26"/>
      <c r="AE344" s="26"/>
    </row>
    <row r="345" spans="2:31" ht="21" x14ac:dyDescent="0.25">
      <c r="B345" s="166" t="s">
        <v>65</v>
      </c>
      <c r="C345" s="42" t="s">
        <v>72</v>
      </c>
      <c r="D345" s="37"/>
      <c r="E345" s="37"/>
      <c r="F345" s="37"/>
      <c r="G345" s="37" t="s">
        <v>65</v>
      </c>
      <c r="H345" s="143" t="s">
        <v>7</v>
      </c>
      <c r="I345" s="37"/>
      <c r="J345" s="37"/>
      <c r="K345" t="s">
        <v>65</v>
      </c>
      <c r="L34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45" s="21" t="e">
        <f>IF(AND(L345&lt;&gt;"",#REF!=""),"Tipologia","")</f>
        <v>#REF!</v>
      </c>
      <c r="N345" s="21" t="e">
        <f>IF(AND(L345&lt;&gt;"",#REF!=""),"Data","")</f>
        <v>#REF!</v>
      </c>
      <c r="O345" s="21" t="e">
        <f>IF(AND(L345&lt;&gt;"",#REF!=""),"Zona","")</f>
        <v>#REF!</v>
      </c>
      <c r="P345" s="21" t="e">
        <f>IF(AND(L345&lt;&gt;"",#REF!=""),"Circolo","")</f>
        <v>#REF!</v>
      </c>
      <c r="Q345" s="10" t="str">
        <f t="shared" si="17"/>
        <v/>
      </c>
      <c r="R345" s="10"/>
      <c r="S345" s="10"/>
      <c r="T345" s="10"/>
      <c r="U345" s="10"/>
      <c r="V345" s="2"/>
      <c r="AC345" s="26"/>
      <c r="AD345" s="26"/>
      <c r="AE345" s="26"/>
    </row>
    <row r="346" spans="2:31" ht="21" x14ac:dyDescent="0.25">
      <c r="B346" s="166" t="s">
        <v>366</v>
      </c>
      <c r="C346" s="42" t="s">
        <v>72</v>
      </c>
      <c r="D346" s="37" t="s">
        <v>596</v>
      </c>
      <c r="E346" s="37" t="s">
        <v>24</v>
      </c>
      <c r="F346" s="37">
        <v>1</v>
      </c>
      <c r="G346" s="37"/>
      <c r="H346" s="143" t="s">
        <v>481</v>
      </c>
      <c r="I346" s="37" t="s">
        <v>98</v>
      </c>
      <c r="J346" s="37">
        <v>2</v>
      </c>
      <c r="K346" t="s">
        <v>236</v>
      </c>
      <c r="L34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46" s="21" t="e">
        <f>IF(AND(L346&lt;&gt;"",#REF!=""),"Tipologia","")</f>
        <v>#REF!</v>
      </c>
      <c r="N346" s="21" t="e">
        <f>IF(AND(L346&lt;&gt;"",#REF!=""),"Data","")</f>
        <v>#REF!</v>
      </c>
      <c r="O346" s="21" t="e">
        <f>IF(AND(L346&lt;&gt;"",#REF!=""),"Zona","")</f>
        <v>#REF!</v>
      </c>
      <c r="P346" s="21" t="e">
        <f>IF(AND(L346&lt;&gt;"",#REF!=""),"Circolo","")</f>
        <v>#REF!</v>
      </c>
      <c r="Q346" s="10" t="str">
        <f t="shared" si="17"/>
        <v/>
      </c>
      <c r="R346" s="10"/>
      <c r="S346" s="10"/>
      <c r="T346" s="10"/>
      <c r="U346" s="10"/>
      <c r="V346" s="2"/>
      <c r="AC346" s="26"/>
      <c r="AD346" s="26"/>
      <c r="AE346" s="26"/>
    </row>
    <row r="347" spans="2:31" ht="21" x14ac:dyDescent="0.25">
      <c r="B347" s="166" t="s">
        <v>366</v>
      </c>
      <c r="C347" s="42" t="s">
        <v>72</v>
      </c>
      <c r="D347" s="37"/>
      <c r="E347" s="37" t="s">
        <v>24</v>
      </c>
      <c r="F347" s="37">
        <v>1</v>
      </c>
      <c r="G347" s="37"/>
      <c r="H347" s="143" t="s">
        <v>548</v>
      </c>
      <c r="I347" s="37" t="s">
        <v>201</v>
      </c>
      <c r="J347" s="37">
        <v>3</v>
      </c>
      <c r="K347" t="s">
        <v>236</v>
      </c>
      <c r="L34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47" s="21" t="e">
        <f>IF(AND(L347&lt;&gt;"",#REF!=""),"Tipologia","")</f>
        <v>#REF!</v>
      </c>
      <c r="N347" s="21" t="e">
        <f>IF(AND(L347&lt;&gt;"",#REF!=""),"Data","")</f>
        <v>#REF!</v>
      </c>
      <c r="O347" s="21" t="e">
        <f>IF(AND(L347&lt;&gt;"",#REF!=""),"Zona","")</f>
        <v>#REF!</v>
      </c>
      <c r="P347" s="21" t="e">
        <f>IF(AND(L347&lt;&gt;"",#REF!=""),"Circolo","")</f>
        <v>#REF!</v>
      </c>
      <c r="Q347" s="10" t="str">
        <f t="shared" si="17"/>
        <v/>
      </c>
      <c r="R347" s="10"/>
      <c r="S347" s="10"/>
      <c r="T347" s="10"/>
      <c r="U347" s="10"/>
      <c r="V347" s="2"/>
      <c r="AC347" s="26"/>
      <c r="AD347" s="26"/>
      <c r="AE347" s="26"/>
    </row>
    <row r="348" spans="2:31" ht="21" x14ac:dyDescent="0.25">
      <c r="B348" s="166" t="s">
        <v>366</v>
      </c>
      <c r="C348" s="42" t="s">
        <v>72</v>
      </c>
      <c r="D348" s="37"/>
      <c r="E348" s="37" t="s">
        <v>24</v>
      </c>
      <c r="F348" s="37">
        <v>1</v>
      </c>
      <c r="G348" s="37"/>
      <c r="H348" s="143" t="s">
        <v>328</v>
      </c>
      <c r="I348" s="37" t="s">
        <v>178</v>
      </c>
      <c r="J348" s="37">
        <v>6</v>
      </c>
      <c r="K348" t="s">
        <v>236</v>
      </c>
      <c r="L34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48" s="21" t="e">
        <f>IF(AND(L348&lt;&gt;"",#REF!=""),"Tipologia","")</f>
        <v>#REF!</v>
      </c>
      <c r="N348" s="21" t="e">
        <f>IF(AND(L348&lt;&gt;"",#REF!=""),"Data","")</f>
        <v>#REF!</v>
      </c>
      <c r="O348" s="21" t="e">
        <f>IF(AND(L348&lt;&gt;"",#REF!=""),"Zona","")</f>
        <v>#REF!</v>
      </c>
      <c r="P348" s="21" t="e">
        <f>IF(AND(L348&lt;&gt;"",#REF!=""),"Circolo","")</f>
        <v>#REF!</v>
      </c>
      <c r="Q348" s="10" t="str">
        <f t="shared" si="17"/>
        <v/>
      </c>
      <c r="R348" s="10"/>
      <c r="S348" s="10"/>
      <c r="T348" s="10"/>
      <c r="U348" s="10"/>
      <c r="V348" s="2"/>
      <c r="AC348" s="26"/>
      <c r="AD348" s="26"/>
      <c r="AE348" s="26"/>
    </row>
    <row r="349" spans="2:31" ht="21" x14ac:dyDescent="0.25">
      <c r="B349" s="166" t="s">
        <v>315</v>
      </c>
      <c r="C349" s="42" t="s">
        <v>72</v>
      </c>
      <c r="D349" s="37"/>
      <c r="E349" s="37" t="s">
        <v>18</v>
      </c>
      <c r="F349" s="37">
        <v>2</v>
      </c>
      <c r="G349" s="37">
        <v>3</v>
      </c>
      <c r="H349" s="143" t="s">
        <v>324</v>
      </c>
      <c r="I349" s="37" t="s">
        <v>159</v>
      </c>
      <c r="J349" s="37">
        <v>1</v>
      </c>
      <c r="K349" t="s">
        <v>259</v>
      </c>
      <c r="L34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49" s="21" t="e">
        <f>IF(AND(L349&lt;&gt;"",#REF!=""),"Tipologia","")</f>
        <v>#REF!</v>
      </c>
      <c r="N349" s="21" t="e">
        <f>IF(AND(L349&lt;&gt;"",#REF!=""),"Data","")</f>
        <v>#REF!</v>
      </c>
      <c r="O349" s="21" t="e">
        <f>IF(AND(L349&lt;&gt;"",#REF!=""),"Zona","")</f>
        <v>#REF!</v>
      </c>
      <c r="P349" s="21" t="e">
        <f>IF(AND(L349&lt;&gt;"",#REF!=""),"Circolo","")</f>
        <v>#REF!</v>
      </c>
      <c r="Q349" s="10" t="str">
        <f t="shared" si="17"/>
        <v/>
      </c>
      <c r="R349" s="10"/>
      <c r="S349" s="10"/>
      <c r="T349" s="10"/>
      <c r="U349" s="10"/>
      <c r="V349" s="2"/>
      <c r="AC349" s="26"/>
      <c r="AD349" s="26"/>
      <c r="AE349" s="26"/>
    </row>
    <row r="350" spans="2:31" ht="21" x14ac:dyDescent="0.25">
      <c r="B350" s="166" t="s">
        <v>315</v>
      </c>
      <c r="C350" s="42" t="s">
        <v>72</v>
      </c>
      <c r="D350" s="37"/>
      <c r="E350" s="37" t="s">
        <v>18</v>
      </c>
      <c r="F350" s="37">
        <v>2</v>
      </c>
      <c r="G350" s="37">
        <v>3</v>
      </c>
      <c r="H350" s="143" t="s">
        <v>376</v>
      </c>
      <c r="I350" s="37" t="s">
        <v>133</v>
      </c>
      <c r="J350" s="37">
        <v>5</v>
      </c>
      <c r="K350" t="s">
        <v>259</v>
      </c>
      <c r="L35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50" s="21" t="e">
        <f>IF(AND(L350&lt;&gt;"",#REF!=""),"Tipologia","")</f>
        <v>#REF!</v>
      </c>
      <c r="N350" s="21" t="e">
        <f>IF(AND(L350&lt;&gt;"",#REF!=""),"Data","")</f>
        <v>#REF!</v>
      </c>
      <c r="O350" s="21" t="e">
        <f>IF(AND(L350&lt;&gt;"",#REF!=""),"Zona","")</f>
        <v>#REF!</v>
      </c>
      <c r="P350" s="21" t="e">
        <f>IF(AND(L350&lt;&gt;"",#REF!=""),"Circolo","")</f>
        <v>#REF!</v>
      </c>
      <c r="Q350" s="10" t="str">
        <f t="shared" si="17"/>
        <v/>
      </c>
      <c r="R350" s="10"/>
      <c r="S350" s="10"/>
      <c r="T350" s="10"/>
      <c r="U350" s="10"/>
      <c r="V350" s="2"/>
      <c r="AC350" s="26"/>
      <c r="AD350" s="26"/>
      <c r="AE350" s="26"/>
    </row>
    <row r="351" spans="2:31" ht="21" x14ac:dyDescent="0.25">
      <c r="B351" s="166" t="s">
        <v>345</v>
      </c>
      <c r="C351" s="42" t="s">
        <v>72</v>
      </c>
      <c r="D351" s="37"/>
      <c r="E351" s="37" t="s">
        <v>23</v>
      </c>
      <c r="F351" s="37">
        <v>2</v>
      </c>
      <c r="G351" s="37"/>
      <c r="H351" s="143" t="s">
        <v>438</v>
      </c>
      <c r="I351" s="37" t="s">
        <v>173</v>
      </c>
      <c r="J351" s="37">
        <v>7</v>
      </c>
      <c r="K351" t="s">
        <v>216</v>
      </c>
      <c r="L35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51" s="21" t="e">
        <f>IF(AND(L351&lt;&gt;"",#REF!=""),"Tipologia","")</f>
        <v>#REF!</v>
      </c>
      <c r="N351" s="21" t="e">
        <f>IF(AND(L351&lt;&gt;"",#REF!=""),"Data","")</f>
        <v>#REF!</v>
      </c>
      <c r="O351" s="21" t="e">
        <f>IF(AND(L351&lt;&gt;"",#REF!=""),"Zona","")</f>
        <v>#REF!</v>
      </c>
      <c r="P351" s="21" t="e">
        <f>IF(AND(L351&lt;&gt;"",#REF!=""),"Circolo","")</f>
        <v>#REF!</v>
      </c>
      <c r="Q351" s="10" t="str">
        <f t="shared" si="17"/>
        <v/>
      </c>
      <c r="R351" s="10"/>
      <c r="S351" s="10"/>
      <c r="T351" s="10"/>
      <c r="U351" s="10"/>
      <c r="V351" s="2"/>
      <c r="AC351" s="26"/>
      <c r="AD351" s="26"/>
      <c r="AE351" s="26"/>
    </row>
    <row r="352" spans="2:31" ht="21" x14ac:dyDescent="0.25">
      <c r="B352" s="166" t="s">
        <v>355</v>
      </c>
      <c r="C352" s="42" t="s">
        <v>72</v>
      </c>
      <c r="D352" s="37"/>
      <c r="E352" s="37" t="s">
        <v>22</v>
      </c>
      <c r="F352" s="37">
        <v>3</v>
      </c>
      <c r="G352" s="37"/>
      <c r="H352" s="143" t="s">
        <v>329</v>
      </c>
      <c r="I352" s="37" t="s">
        <v>193</v>
      </c>
      <c r="J352" s="37">
        <v>3</v>
      </c>
      <c r="K352" t="s">
        <v>220</v>
      </c>
      <c r="L35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52" s="21" t="e">
        <f>IF(AND(L352&lt;&gt;"",#REF!=""),"Tipologia","")</f>
        <v>#REF!</v>
      </c>
      <c r="N352" s="21" t="e">
        <f>IF(AND(L352&lt;&gt;"",#REF!=""),"Data","")</f>
        <v>#REF!</v>
      </c>
      <c r="O352" s="21" t="e">
        <f>IF(AND(L352&lt;&gt;"",#REF!=""),"Zona","")</f>
        <v>#REF!</v>
      </c>
      <c r="P352" s="21" t="e">
        <f>IF(AND(L352&lt;&gt;"",#REF!=""),"Circolo","")</f>
        <v>#REF!</v>
      </c>
      <c r="Q352" s="10" t="str">
        <f t="shared" si="17"/>
        <v/>
      </c>
      <c r="R352" s="10"/>
      <c r="S352" s="10"/>
      <c r="T352" s="10"/>
      <c r="U352" s="10"/>
      <c r="V352" s="2"/>
      <c r="AC352" s="26"/>
      <c r="AD352" s="26"/>
      <c r="AE352" s="26"/>
    </row>
    <row r="353" spans="2:31" ht="21" x14ac:dyDescent="0.25">
      <c r="B353" s="166" t="s">
        <v>355</v>
      </c>
      <c r="C353" s="42" t="s">
        <v>72</v>
      </c>
      <c r="D353" s="37"/>
      <c r="E353" s="37" t="s">
        <v>23</v>
      </c>
      <c r="F353" s="37">
        <v>3</v>
      </c>
      <c r="G353" s="37"/>
      <c r="H353" s="143" t="s">
        <v>327</v>
      </c>
      <c r="I353" s="37" t="s">
        <v>92</v>
      </c>
      <c r="J353" s="37">
        <v>4</v>
      </c>
      <c r="K353" t="s">
        <v>220</v>
      </c>
      <c r="L35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53" s="21" t="e">
        <f>IF(AND(L353&lt;&gt;"",#REF!=""),"Tipologia","")</f>
        <v>#REF!</v>
      </c>
      <c r="N353" s="21" t="e">
        <f>IF(AND(L353&lt;&gt;"",#REF!=""),"Data","")</f>
        <v>#REF!</v>
      </c>
      <c r="O353" s="21" t="e">
        <f>IF(AND(L353&lt;&gt;"",#REF!=""),"Zona","")</f>
        <v>#REF!</v>
      </c>
      <c r="P353" s="21" t="e">
        <f>IF(AND(L353&lt;&gt;"",#REF!=""),"Circolo","")</f>
        <v>#REF!</v>
      </c>
      <c r="Q353" s="10" t="str">
        <f t="shared" si="17"/>
        <v/>
      </c>
      <c r="R353" s="10"/>
      <c r="S353" s="10"/>
      <c r="T353" s="10"/>
      <c r="U353" s="10"/>
      <c r="V353" s="2"/>
      <c r="AC353" s="26"/>
      <c r="AD353" s="26"/>
      <c r="AE353" s="26"/>
    </row>
    <row r="354" spans="2:31" ht="21" x14ac:dyDescent="0.25">
      <c r="B354" s="166" t="s">
        <v>355</v>
      </c>
      <c r="C354" s="42" t="s">
        <v>72</v>
      </c>
      <c r="D354" s="37"/>
      <c r="E354" s="37" t="s">
        <v>22</v>
      </c>
      <c r="F354" s="37">
        <v>3</v>
      </c>
      <c r="G354" s="37"/>
      <c r="H354" s="143" t="s">
        <v>329</v>
      </c>
      <c r="I354" s="37" t="s">
        <v>167</v>
      </c>
      <c r="J354" s="37">
        <v>7</v>
      </c>
      <c r="K354" t="s">
        <v>220</v>
      </c>
      <c r="L35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54" s="21" t="e">
        <f>IF(AND(L354&lt;&gt;"",#REF!=""),"Tipologia","")</f>
        <v>#REF!</v>
      </c>
      <c r="N354" s="21" t="e">
        <f>IF(AND(L354&lt;&gt;"",#REF!=""),"Data","")</f>
        <v>#REF!</v>
      </c>
      <c r="O354" s="21" t="e">
        <f>IF(AND(L354&lt;&gt;"",#REF!=""),"Zona","")</f>
        <v>#REF!</v>
      </c>
      <c r="P354" s="21" t="e">
        <f>IF(AND(L354&lt;&gt;"",#REF!=""),"Circolo","")</f>
        <v>#REF!</v>
      </c>
      <c r="Q354" s="10" t="str">
        <f t="shared" si="17"/>
        <v/>
      </c>
      <c r="R354" s="10"/>
      <c r="S354" s="10"/>
      <c r="T354" s="10"/>
      <c r="U354" s="10"/>
      <c r="V354" s="2"/>
      <c r="AC354" s="26"/>
      <c r="AD354" s="26"/>
      <c r="AE354" s="26"/>
    </row>
    <row r="355" spans="2:31" ht="21" x14ac:dyDescent="0.25">
      <c r="B355" s="166" t="s">
        <v>355</v>
      </c>
      <c r="C355" s="42" t="s">
        <v>72</v>
      </c>
      <c r="D355" s="37"/>
      <c r="E355" s="37" t="s">
        <v>24</v>
      </c>
      <c r="F355" s="37">
        <v>3</v>
      </c>
      <c r="G355" s="37"/>
      <c r="H355" s="143" t="s">
        <v>437</v>
      </c>
      <c r="I355" s="37" t="s">
        <v>443</v>
      </c>
      <c r="J355" s="37">
        <v>7</v>
      </c>
      <c r="K355" t="s">
        <v>220</v>
      </c>
      <c r="L35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55" s="21" t="e">
        <f>IF(AND(L355&lt;&gt;"",#REF!=""),"Tipologia","")</f>
        <v>#REF!</v>
      </c>
      <c r="N355" s="21" t="e">
        <f>IF(AND(L355&lt;&gt;"",#REF!=""),"Data","")</f>
        <v>#REF!</v>
      </c>
      <c r="O355" s="21" t="e">
        <f>IF(AND(L355&lt;&gt;"",#REF!=""),"Zona","")</f>
        <v>#REF!</v>
      </c>
      <c r="P355" s="21" t="e">
        <f>IF(AND(L355&lt;&gt;"",#REF!=""),"Circolo","")</f>
        <v>#REF!</v>
      </c>
      <c r="Q355" s="10" t="str">
        <f t="shared" si="17"/>
        <v/>
      </c>
      <c r="R355" s="10"/>
      <c r="S355" s="10"/>
      <c r="T355" s="10"/>
      <c r="U355" s="10"/>
      <c r="V355" s="2"/>
      <c r="AC355" s="26"/>
      <c r="AD355" s="26"/>
      <c r="AE355" s="26"/>
    </row>
    <row r="356" spans="2:31" ht="21" x14ac:dyDescent="0.25">
      <c r="B356" s="166" t="s">
        <v>360</v>
      </c>
      <c r="C356" s="42" t="s">
        <v>72</v>
      </c>
      <c r="D356" s="37"/>
      <c r="E356" s="37" t="s">
        <v>24</v>
      </c>
      <c r="F356" s="37">
        <v>5</v>
      </c>
      <c r="G356" s="37"/>
      <c r="H356" s="143" t="s">
        <v>328</v>
      </c>
      <c r="I356" s="37" t="s">
        <v>162</v>
      </c>
      <c r="J356" s="37">
        <v>1</v>
      </c>
      <c r="K356" t="s">
        <v>223</v>
      </c>
      <c r="L35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56" s="21" t="e">
        <f>IF(AND(L356&lt;&gt;"",#REF!=""),"Tipologia","")</f>
        <v>#REF!</v>
      </c>
      <c r="N356" s="21" t="e">
        <f>IF(AND(L356&lt;&gt;"",#REF!=""),"Data","")</f>
        <v>#REF!</v>
      </c>
      <c r="O356" s="21" t="e">
        <f>IF(AND(L356&lt;&gt;"",#REF!=""),"Zona","")</f>
        <v>#REF!</v>
      </c>
      <c r="P356" s="21" t="e">
        <f>IF(AND(L356&lt;&gt;"",#REF!=""),"Circolo","")</f>
        <v>#REF!</v>
      </c>
      <c r="Q356" s="10" t="str">
        <f t="shared" si="17"/>
        <v/>
      </c>
      <c r="R356" s="10"/>
      <c r="S356" s="10"/>
      <c r="T356" s="10"/>
      <c r="U356" s="10"/>
      <c r="V356" s="2"/>
      <c r="AC356" s="26"/>
      <c r="AD356" s="26"/>
      <c r="AE356" s="26"/>
    </row>
    <row r="357" spans="2:31" ht="21" x14ac:dyDescent="0.25">
      <c r="B357" s="166" t="s">
        <v>360</v>
      </c>
      <c r="C357" s="42" t="s">
        <v>72</v>
      </c>
      <c r="D357" s="37"/>
      <c r="E357" s="37" t="s">
        <v>23</v>
      </c>
      <c r="F357" s="37">
        <v>5</v>
      </c>
      <c r="G357" s="37"/>
      <c r="H357" s="143" t="s">
        <v>327</v>
      </c>
      <c r="I357" s="37" t="s">
        <v>88</v>
      </c>
      <c r="J357" s="37">
        <v>2</v>
      </c>
      <c r="K357" t="s">
        <v>223</v>
      </c>
      <c r="L35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57" s="21" t="e">
        <f>IF(AND(L357&lt;&gt;"",#REF!=""),"Tipologia","")</f>
        <v>#REF!</v>
      </c>
      <c r="N357" s="21" t="e">
        <f>IF(AND(L357&lt;&gt;"",#REF!=""),"Data","")</f>
        <v>#REF!</v>
      </c>
      <c r="O357" s="21" t="e">
        <f>IF(AND(L357&lt;&gt;"",#REF!=""),"Zona","")</f>
        <v>#REF!</v>
      </c>
      <c r="P357" s="21" t="e">
        <f>IF(AND(L357&lt;&gt;"",#REF!=""),"Circolo","")</f>
        <v>#REF!</v>
      </c>
      <c r="Q357" s="10" t="str">
        <f t="shared" si="17"/>
        <v/>
      </c>
      <c r="R357" s="10"/>
      <c r="S357" s="10"/>
      <c r="T357" s="10"/>
      <c r="U357" s="10"/>
      <c r="V357" s="2"/>
      <c r="AC357" s="26"/>
      <c r="AD357" s="26"/>
      <c r="AE357" s="26"/>
    </row>
    <row r="358" spans="2:31" ht="21" x14ac:dyDescent="0.25">
      <c r="B358" s="166" t="s">
        <v>313</v>
      </c>
      <c r="C358" s="42" t="s">
        <v>72</v>
      </c>
      <c r="D358" s="37"/>
      <c r="E358" s="37" t="s">
        <v>18</v>
      </c>
      <c r="F358" s="37">
        <v>5</v>
      </c>
      <c r="G358" s="37">
        <v>6</v>
      </c>
      <c r="H358" s="143" t="s">
        <v>559</v>
      </c>
      <c r="I358" s="37" t="s">
        <v>85</v>
      </c>
      <c r="J358" s="37">
        <v>4</v>
      </c>
      <c r="K358" t="s">
        <v>312</v>
      </c>
      <c r="L35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58" s="21" t="e">
        <f>IF(AND(L358&lt;&gt;"",#REF!=""),"Tipologia","")</f>
        <v>#REF!</v>
      </c>
      <c r="N358" s="21" t="e">
        <f>IF(AND(L358&lt;&gt;"",#REF!=""),"Data","")</f>
        <v>#REF!</v>
      </c>
      <c r="O358" s="21" t="e">
        <f>IF(AND(L358&lt;&gt;"",#REF!=""),"Zona","")</f>
        <v>#REF!</v>
      </c>
      <c r="P358" s="21" t="e">
        <f>IF(AND(L358&lt;&gt;"",#REF!=""),"Circolo","")</f>
        <v>#REF!</v>
      </c>
      <c r="Q358" s="10" t="str">
        <f t="shared" si="17"/>
        <v/>
      </c>
      <c r="R358" s="10"/>
      <c r="S358" s="10"/>
      <c r="T358" s="10"/>
      <c r="U358" s="10"/>
      <c r="V358" s="2"/>
      <c r="AC358" s="26"/>
      <c r="AD358" s="26"/>
      <c r="AE358" s="26"/>
    </row>
    <row r="359" spans="2:31" ht="21" x14ac:dyDescent="0.25">
      <c r="B359" s="166" t="s">
        <v>277</v>
      </c>
      <c r="C359" s="42" t="s">
        <v>72</v>
      </c>
      <c r="D359" s="37"/>
      <c r="E359" s="37" t="s">
        <v>20</v>
      </c>
      <c r="F359" s="37">
        <v>6</v>
      </c>
      <c r="G359" s="37">
        <v>10</v>
      </c>
      <c r="H359" s="143" t="s">
        <v>267</v>
      </c>
      <c r="I359" s="37" t="s">
        <v>49</v>
      </c>
      <c r="J359" s="37">
        <v>3</v>
      </c>
      <c r="K359" t="s">
        <v>234</v>
      </c>
      <c r="L35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59" s="21" t="e">
        <f>IF(AND(L359&lt;&gt;"",#REF!=""),"Tipologia","")</f>
        <v>#REF!</v>
      </c>
      <c r="N359" s="21" t="e">
        <f>IF(AND(L359&lt;&gt;"",#REF!=""),"Data","")</f>
        <v>#REF!</v>
      </c>
      <c r="O359" s="21" t="e">
        <f>IF(AND(L359&lt;&gt;"",#REF!=""),"Zona","")</f>
        <v>#REF!</v>
      </c>
      <c r="P359" s="21" t="e">
        <f>IF(AND(L359&lt;&gt;"",#REF!=""),"Circolo","")</f>
        <v>#REF!</v>
      </c>
      <c r="Q359" s="10" t="str">
        <f t="shared" si="17"/>
        <v/>
      </c>
      <c r="R359" s="10"/>
      <c r="S359" s="10"/>
      <c r="T359" s="10"/>
      <c r="U359" s="10"/>
      <c r="V359" s="2"/>
      <c r="AC359" s="26"/>
      <c r="AD359" s="26"/>
      <c r="AE359" s="26"/>
    </row>
    <row r="360" spans="2:31" ht="21" x14ac:dyDescent="0.25">
      <c r="B360" s="166" t="s">
        <v>322</v>
      </c>
      <c r="C360" s="42" t="s">
        <v>72</v>
      </c>
      <c r="D360" s="37"/>
      <c r="E360" s="37" t="s">
        <v>208</v>
      </c>
      <c r="F360" s="37">
        <v>6</v>
      </c>
      <c r="G360" s="37">
        <v>9</v>
      </c>
      <c r="H360" s="143" t="s">
        <v>321</v>
      </c>
      <c r="I360" s="37" t="s">
        <v>143</v>
      </c>
      <c r="J360" s="37">
        <v>4</v>
      </c>
      <c r="K360" t="s">
        <v>217</v>
      </c>
      <c r="L36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60" s="21" t="e">
        <f>IF(AND(L360&lt;&gt;"",#REF!=""),"Tipologia","")</f>
        <v>#REF!</v>
      </c>
      <c r="N360" s="21" t="e">
        <f>IF(AND(L360&lt;&gt;"",#REF!=""),"Data","")</f>
        <v>#REF!</v>
      </c>
      <c r="O360" s="21" t="e">
        <f>IF(AND(L360&lt;&gt;"",#REF!=""),"Zona","")</f>
        <v>#REF!</v>
      </c>
      <c r="P360" s="21" t="e">
        <f>IF(AND(L360&lt;&gt;"",#REF!=""),"Circolo","")</f>
        <v>#REF!</v>
      </c>
      <c r="Q360" s="10" t="str">
        <f t="shared" si="17"/>
        <v/>
      </c>
      <c r="R360" s="10"/>
      <c r="S360" s="10"/>
      <c r="T360" s="10"/>
      <c r="U360" s="10"/>
      <c r="V360" s="2"/>
      <c r="AC360" s="26"/>
      <c r="AD360" s="26"/>
      <c r="AE360" s="26"/>
    </row>
    <row r="361" spans="2:31" ht="21" x14ac:dyDescent="0.25">
      <c r="B361" s="166" t="s">
        <v>388</v>
      </c>
      <c r="C361" s="42" t="s">
        <v>72</v>
      </c>
      <c r="D361" s="37"/>
      <c r="E361" s="37" t="s">
        <v>23</v>
      </c>
      <c r="F361" s="37">
        <v>6</v>
      </c>
      <c r="G361" s="37"/>
      <c r="H361" s="143" t="s">
        <v>327</v>
      </c>
      <c r="I361" s="37" t="s">
        <v>591</v>
      </c>
      <c r="J361" s="37">
        <v>4</v>
      </c>
      <c r="K361" t="s">
        <v>215</v>
      </c>
      <c r="L36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361" s="21" t="e">
        <f>IF(AND(L361&lt;&gt;"",#REF!=""),"Tipologia","")</f>
        <v>#REF!</v>
      </c>
      <c r="N361" s="21" t="e">
        <f>IF(AND(L361&lt;&gt;"",#REF!=""),"Data","")</f>
        <v>#REF!</v>
      </c>
      <c r="O361" s="21" t="e">
        <f>IF(AND(L361&lt;&gt;"",#REF!=""),"Zona","")</f>
        <v>#REF!</v>
      </c>
      <c r="P361" s="21" t="e">
        <f>IF(AND(L361&lt;&gt;"",#REF!=""),"Circolo","")</f>
        <v>#REF!</v>
      </c>
      <c r="Q361" s="10" t="str">
        <f t="shared" si="17"/>
        <v/>
      </c>
      <c r="R361" s="10"/>
      <c r="S361" s="10"/>
      <c r="T361" s="10"/>
      <c r="U361" s="10"/>
      <c r="V361" s="2"/>
      <c r="AC361" s="26"/>
      <c r="AD361" s="26"/>
      <c r="AE361" s="26"/>
    </row>
    <row r="362" spans="2:31" ht="21" x14ac:dyDescent="0.25">
      <c r="B362" s="166" t="s">
        <v>388</v>
      </c>
      <c r="C362" s="42" t="s">
        <v>72</v>
      </c>
      <c r="D362" s="37"/>
      <c r="E362" s="37" t="s">
        <v>23</v>
      </c>
      <c r="F362" s="37">
        <v>6</v>
      </c>
      <c r="G362" s="37"/>
      <c r="H362" s="143" t="s">
        <v>327</v>
      </c>
      <c r="I362" s="37" t="s">
        <v>184</v>
      </c>
      <c r="J362" s="37">
        <v>6</v>
      </c>
      <c r="K362" t="s">
        <v>215</v>
      </c>
      <c r="N36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2" s="21" t="e">
        <f>IF(AND(N362&lt;&gt;"",#REF!=""),"Tipologia","")</f>
        <v>#REF!</v>
      </c>
      <c r="P362" s="21" t="e">
        <f>IF(AND(N362&lt;&gt;"",#REF!=""),"Data","")</f>
        <v>#REF!</v>
      </c>
      <c r="Q362" s="21" t="e">
        <f>IF(AND(N362&lt;&gt;"",#REF!=""),"Zona","")</f>
        <v>#REF!</v>
      </c>
      <c r="R362" s="21" t="e">
        <f>IF(AND(N362&lt;&gt;"",#REF!=""),"Circolo","")</f>
        <v>#REF!</v>
      </c>
      <c r="S362" s="10" t="str">
        <f t="shared" ref="S362:S371" si="18">IF(N362="ERRORE! MANCA…",1,"")</f>
        <v/>
      </c>
      <c r="T362" s="4"/>
      <c r="U362" s="2"/>
      <c r="V362" s="2"/>
      <c r="AC362" s="26"/>
      <c r="AD362" s="26"/>
      <c r="AE362" s="26"/>
    </row>
    <row r="363" spans="2:31" ht="21" x14ac:dyDescent="0.25">
      <c r="B363" s="166" t="s">
        <v>277</v>
      </c>
      <c r="C363" s="42" t="s">
        <v>72</v>
      </c>
      <c r="D363" s="37"/>
      <c r="E363" s="37" t="s">
        <v>20</v>
      </c>
      <c r="F363" s="37">
        <v>6</v>
      </c>
      <c r="G363" s="37">
        <v>10</v>
      </c>
      <c r="H363" s="143" t="s">
        <v>268</v>
      </c>
      <c r="I363" s="37" t="s">
        <v>173</v>
      </c>
      <c r="J363" s="37">
        <v>7</v>
      </c>
      <c r="K363" t="s">
        <v>234</v>
      </c>
      <c r="N36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3" s="21" t="e">
        <f>IF(AND(N363&lt;&gt;"",#REF!=""),"Tipologia","")</f>
        <v>#REF!</v>
      </c>
      <c r="P363" s="21" t="e">
        <f>IF(AND(N363&lt;&gt;"",#REF!=""),"Data","")</f>
        <v>#REF!</v>
      </c>
      <c r="Q363" s="21" t="e">
        <f>IF(AND(N363&lt;&gt;"",#REF!=""),"Zona","")</f>
        <v>#REF!</v>
      </c>
      <c r="R363" s="21" t="e">
        <f>IF(AND(N363&lt;&gt;"",#REF!=""),"Circolo","")</f>
        <v>#REF!</v>
      </c>
      <c r="S363" s="10" t="str">
        <f t="shared" si="18"/>
        <v/>
      </c>
      <c r="T363" s="4"/>
      <c r="U363" s="2"/>
      <c r="V363" s="2"/>
      <c r="AC363" s="26"/>
      <c r="AD363" s="26"/>
      <c r="AE363" s="26"/>
    </row>
    <row r="364" spans="2:31" ht="21" x14ac:dyDescent="0.25">
      <c r="B364" s="166" t="s">
        <v>361</v>
      </c>
      <c r="C364" s="42" t="s">
        <v>72</v>
      </c>
      <c r="D364" s="37"/>
      <c r="E364" s="37" t="s">
        <v>23</v>
      </c>
      <c r="F364" s="37">
        <v>7</v>
      </c>
      <c r="G364" s="37"/>
      <c r="H364" s="143" t="s">
        <v>327</v>
      </c>
      <c r="I364" s="37" t="s">
        <v>43</v>
      </c>
      <c r="J364" s="37">
        <v>1</v>
      </c>
      <c r="K364" t="s">
        <v>219</v>
      </c>
      <c r="N36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4" s="21" t="e">
        <f>IF(AND(N364&lt;&gt;"",#REF!=""),"Tipologia","")</f>
        <v>#REF!</v>
      </c>
      <c r="P364" s="21" t="e">
        <f>IF(AND(N364&lt;&gt;"",#REF!=""),"Data","")</f>
        <v>#REF!</v>
      </c>
      <c r="Q364" s="21" t="e">
        <f>IF(AND(N364&lt;&gt;"",#REF!=""),"Zona","")</f>
        <v>#REF!</v>
      </c>
      <c r="R364" s="21" t="e">
        <f>IF(AND(N364&lt;&gt;"",#REF!=""),"Circolo","")</f>
        <v>#REF!</v>
      </c>
      <c r="S364" s="10" t="str">
        <f t="shared" si="18"/>
        <v/>
      </c>
      <c r="T364" s="4"/>
      <c r="U364" s="2"/>
      <c r="V364" s="2"/>
      <c r="AC364" s="26"/>
      <c r="AD364" s="26"/>
      <c r="AE364" s="26"/>
    </row>
    <row r="365" spans="2:31" ht="21" x14ac:dyDescent="0.25">
      <c r="B365" s="166" t="s">
        <v>361</v>
      </c>
      <c r="C365" s="42" t="s">
        <v>72</v>
      </c>
      <c r="D365" s="37"/>
      <c r="E365" s="37" t="s">
        <v>24</v>
      </c>
      <c r="F365" s="37">
        <v>7</v>
      </c>
      <c r="G365" s="37"/>
      <c r="H365" s="143" t="s">
        <v>328</v>
      </c>
      <c r="I365" s="37" t="s">
        <v>592</v>
      </c>
      <c r="J365" s="37">
        <v>4</v>
      </c>
      <c r="K365" t="s">
        <v>219</v>
      </c>
      <c r="N36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5" s="21" t="e">
        <f>IF(AND(N365&lt;&gt;"",#REF!=""),"Tipologia","")</f>
        <v>#REF!</v>
      </c>
      <c r="P365" s="21" t="e">
        <f>IF(AND(N365&lt;&gt;"",#REF!=""),"Data","")</f>
        <v>#REF!</v>
      </c>
      <c r="Q365" s="21" t="e">
        <f>IF(AND(N365&lt;&gt;"",#REF!=""),"Zona","")</f>
        <v>#REF!</v>
      </c>
      <c r="R365" s="21" t="e">
        <f>IF(AND(N365&lt;&gt;"",#REF!=""),"Circolo","")</f>
        <v>#REF!</v>
      </c>
      <c r="S365" s="10" t="str">
        <f t="shared" si="18"/>
        <v/>
      </c>
      <c r="T365" s="4"/>
      <c r="U365" s="2"/>
      <c r="V365" s="2"/>
      <c r="AC365" s="26"/>
      <c r="AD365" s="26"/>
      <c r="AE365" s="26"/>
    </row>
    <row r="366" spans="2:31" ht="21" x14ac:dyDescent="0.25">
      <c r="B366" s="166" t="s">
        <v>362</v>
      </c>
      <c r="C366" s="42" t="s">
        <v>72</v>
      </c>
      <c r="D366" s="37"/>
      <c r="E366" s="37" t="s">
        <v>24</v>
      </c>
      <c r="F366" s="37">
        <v>9</v>
      </c>
      <c r="G366" s="37"/>
      <c r="H366" s="143" t="s">
        <v>328</v>
      </c>
      <c r="I366" s="37" t="s">
        <v>161</v>
      </c>
      <c r="J366" s="37">
        <v>1</v>
      </c>
      <c r="K366" t="s">
        <v>216</v>
      </c>
      <c r="N36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6" s="21" t="e">
        <f>IF(AND(N366&lt;&gt;"",#REF!=""),"Tipologia","")</f>
        <v>#REF!</v>
      </c>
      <c r="P366" s="21" t="e">
        <f>IF(AND(N366&lt;&gt;"",#REF!=""),"Data","")</f>
        <v>#REF!</v>
      </c>
      <c r="Q366" s="21" t="e">
        <f>IF(AND(N366&lt;&gt;"",#REF!=""),"Zona","")</f>
        <v>#REF!</v>
      </c>
      <c r="R366" s="21" t="e">
        <f>IF(AND(N366&lt;&gt;"",#REF!=""),"Circolo","")</f>
        <v>#REF!</v>
      </c>
      <c r="S366" s="10" t="str">
        <f t="shared" si="18"/>
        <v/>
      </c>
      <c r="T366" s="4"/>
      <c r="U366" s="2"/>
      <c r="V366" s="2"/>
    </row>
    <row r="367" spans="2:31" ht="21" x14ac:dyDescent="0.25">
      <c r="B367" s="166" t="s">
        <v>362</v>
      </c>
      <c r="C367" s="42" t="s">
        <v>72</v>
      </c>
      <c r="D367" s="37"/>
      <c r="E367" s="37" t="s">
        <v>24</v>
      </c>
      <c r="F367" s="37">
        <v>9</v>
      </c>
      <c r="G367" s="37"/>
      <c r="H367" s="143" t="s">
        <v>538</v>
      </c>
      <c r="I367" s="37" t="s">
        <v>537</v>
      </c>
      <c r="J367" s="37">
        <v>2</v>
      </c>
      <c r="K367" t="s">
        <v>216</v>
      </c>
      <c r="N36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7" s="21" t="e">
        <f>IF(AND(N367&lt;&gt;"",#REF!=""),"Tipologia","")</f>
        <v>#REF!</v>
      </c>
      <c r="P367" s="21" t="e">
        <f>IF(AND(N367&lt;&gt;"",#REF!=""),"Data","")</f>
        <v>#REF!</v>
      </c>
      <c r="Q367" s="21" t="e">
        <f>IF(AND(N367&lt;&gt;"",#REF!=""),"Zona","")</f>
        <v>#REF!</v>
      </c>
      <c r="R367" s="21" t="e">
        <f>IF(AND(N367&lt;&gt;"",#REF!=""),"Circolo","")</f>
        <v>#REF!</v>
      </c>
      <c r="S367" s="10" t="str">
        <f t="shared" si="18"/>
        <v/>
      </c>
      <c r="T367" s="4"/>
      <c r="U367" s="2"/>
      <c r="V367" s="2"/>
    </row>
    <row r="368" spans="2:31" ht="21" x14ac:dyDescent="0.25">
      <c r="B368" s="166" t="s">
        <v>362</v>
      </c>
      <c r="C368" s="42" t="s">
        <v>72</v>
      </c>
      <c r="D368" s="37"/>
      <c r="E368" s="37" t="s">
        <v>24</v>
      </c>
      <c r="F368" s="37">
        <v>9</v>
      </c>
      <c r="G368" s="37"/>
      <c r="H368" s="143" t="s">
        <v>328</v>
      </c>
      <c r="I368" s="37" t="s">
        <v>90</v>
      </c>
      <c r="J368" s="37">
        <v>6</v>
      </c>
      <c r="K368" t="s">
        <v>216</v>
      </c>
      <c r="N36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8" s="21" t="e">
        <f>IF(AND(N368&lt;&gt;"",#REF!=""),"Tipologia","")</f>
        <v>#REF!</v>
      </c>
      <c r="P368" s="21" t="e">
        <f>IF(AND(N368&lt;&gt;"",#REF!=""),"Data","")</f>
        <v>#REF!</v>
      </c>
      <c r="Q368" s="21" t="e">
        <f>IF(AND(N368&lt;&gt;"",#REF!=""),"Zona","")</f>
        <v>#REF!</v>
      </c>
      <c r="R368" s="21" t="e">
        <f>IF(AND(N368&lt;&gt;"",#REF!=""),"Circolo","")</f>
        <v>#REF!</v>
      </c>
      <c r="S368" s="10" t="str">
        <f t="shared" si="18"/>
        <v/>
      </c>
      <c r="T368" s="4"/>
      <c r="U368" s="2"/>
      <c r="V368" s="2"/>
    </row>
    <row r="369" spans="2:22" ht="21" x14ac:dyDescent="0.25">
      <c r="B369" s="166" t="s">
        <v>362</v>
      </c>
      <c r="C369" s="42" t="s">
        <v>72</v>
      </c>
      <c r="D369" s="37"/>
      <c r="E369" s="37" t="s">
        <v>22</v>
      </c>
      <c r="F369" s="37">
        <v>9</v>
      </c>
      <c r="G369" s="37"/>
      <c r="H369" s="143" t="s">
        <v>521</v>
      </c>
      <c r="I369" s="37" t="s">
        <v>139</v>
      </c>
      <c r="J369" s="37">
        <v>6</v>
      </c>
      <c r="K369" t="s">
        <v>216</v>
      </c>
      <c r="N36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9" s="21" t="e">
        <f>IF(AND(N369&lt;&gt;"",#REF!=""),"Tipologia","")</f>
        <v>#REF!</v>
      </c>
      <c r="P369" s="21" t="e">
        <f>IF(AND(N369&lt;&gt;"",#REF!=""),"Data","")</f>
        <v>#REF!</v>
      </c>
      <c r="Q369" s="21" t="e">
        <f>IF(AND(N369&lt;&gt;"",#REF!=""),"Zona","")</f>
        <v>#REF!</v>
      </c>
      <c r="R369" s="21" t="e">
        <f>IF(AND(N369&lt;&gt;"",#REF!=""),"Circolo","")</f>
        <v>#REF!</v>
      </c>
      <c r="S369" s="10" t="str">
        <f t="shared" si="18"/>
        <v/>
      </c>
      <c r="T369" s="4"/>
      <c r="U369" s="2"/>
      <c r="V369" s="2"/>
    </row>
    <row r="370" spans="2:22" ht="21" x14ac:dyDescent="0.25">
      <c r="B370" s="166" t="s">
        <v>362</v>
      </c>
      <c r="C370" s="42" t="s">
        <v>72</v>
      </c>
      <c r="D370" s="37"/>
      <c r="E370" s="37" t="s">
        <v>22</v>
      </c>
      <c r="F370" s="37">
        <v>9</v>
      </c>
      <c r="G370" s="37"/>
      <c r="H370" s="143" t="s">
        <v>329</v>
      </c>
      <c r="I370" s="37" t="s">
        <v>174</v>
      </c>
      <c r="J370" s="37">
        <v>7</v>
      </c>
      <c r="K370" t="s">
        <v>216</v>
      </c>
      <c r="N37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0" s="21" t="e">
        <f>IF(AND(N370&lt;&gt;"",#REF!=""),"Tipologia","")</f>
        <v>#REF!</v>
      </c>
      <c r="P370" s="21" t="e">
        <f>IF(AND(N370&lt;&gt;"",#REF!=""),"Data","")</f>
        <v>#REF!</v>
      </c>
      <c r="Q370" s="21" t="e">
        <f>IF(AND(N370&lt;&gt;"",#REF!=""),"Zona","")</f>
        <v>#REF!</v>
      </c>
      <c r="R370" s="21" t="e">
        <f>IF(AND(N370&lt;&gt;"",#REF!=""),"Circolo","")</f>
        <v>#REF!</v>
      </c>
      <c r="S370" s="10" t="str">
        <f t="shared" si="18"/>
        <v/>
      </c>
      <c r="T370" s="4"/>
      <c r="U370" s="2"/>
      <c r="V370" s="2"/>
    </row>
    <row r="371" spans="2:22" ht="21" x14ac:dyDescent="0.25">
      <c r="B371" s="166" t="s">
        <v>406</v>
      </c>
      <c r="C371" s="42" t="s">
        <v>72</v>
      </c>
      <c r="D371" s="37"/>
      <c r="E371" s="37" t="s">
        <v>24</v>
      </c>
      <c r="F371" s="37">
        <v>10</v>
      </c>
      <c r="G371" s="37"/>
      <c r="H371" s="143" t="s">
        <v>481</v>
      </c>
      <c r="I371" s="37" t="s">
        <v>488</v>
      </c>
      <c r="J371" s="37">
        <v>2</v>
      </c>
      <c r="K371" t="s">
        <v>220</v>
      </c>
      <c r="N37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1" s="21" t="e">
        <f>IF(AND(N371&lt;&gt;"",#REF!=""),"Tipologia","")</f>
        <v>#REF!</v>
      </c>
      <c r="P371" s="21" t="e">
        <f>IF(AND(N371&lt;&gt;"",#REF!=""),"Data","")</f>
        <v>#REF!</v>
      </c>
      <c r="Q371" s="21" t="e">
        <f>IF(AND(N371&lt;&gt;"",#REF!=""),"Zona","")</f>
        <v>#REF!</v>
      </c>
      <c r="R371" s="21" t="e">
        <f>IF(AND(N371&lt;&gt;"",#REF!=""),"Circolo","")</f>
        <v>#REF!</v>
      </c>
      <c r="S371" s="10" t="str">
        <f t="shared" si="18"/>
        <v/>
      </c>
      <c r="T371" s="4"/>
      <c r="U371" s="2"/>
      <c r="V371" s="2"/>
    </row>
    <row r="372" spans="2:22" ht="21" x14ac:dyDescent="0.25">
      <c r="B372" s="166" t="s">
        <v>406</v>
      </c>
      <c r="C372" s="42" t="s">
        <v>72</v>
      </c>
      <c r="D372" s="37"/>
      <c r="E372" s="37" t="s">
        <v>24</v>
      </c>
      <c r="F372" s="37">
        <v>10</v>
      </c>
      <c r="G372" s="37"/>
      <c r="H372" s="143" t="s">
        <v>328</v>
      </c>
      <c r="I372" s="37" t="s">
        <v>192</v>
      </c>
      <c r="J372" s="37">
        <v>3</v>
      </c>
      <c r="K372" t="s">
        <v>220</v>
      </c>
      <c r="N37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2" s="21" t="e">
        <f>IF(AND(N372&lt;&gt;"",#REF!=""),"Tipologia","")</f>
        <v>#REF!</v>
      </c>
      <c r="P372" s="21" t="e">
        <f>IF(AND(N372&lt;&gt;"",#REF!=""),"Data","")</f>
        <v>#REF!</v>
      </c>
      <c r="Q372" s="21" t="e">
        <f>IF(AND(N372&lt;&gt;"",#REF!=""),"Zona","")</f>
        <v>#REF!</v>
      </c>
      <c r="R372" s="21" t="e">
        <f>IF(AND(N372&lt;&gt;"",#REF!=""),"Circolo","")</f>
        <v>#REF!</v>
      </c>
      <c r="S372" s="10" t="str">
        <f t="shared" ref="S372:S420" si="19">IF(N372="ERRORE! MANCA…",1,"")</f>
        <v/>
      </c>
      <c r="T372" s="4"/>
      <c r="U372" s="2"/>
      <c r="V372" s="2"/>
    </row>
    <row r="373" spans="2:22" ht="21" x14ac:dyDescent="0.25">
      <c r="B373" s="166" t="s">
        <v>406</v>
      </c>
      <c r="C373" s="42" t="s">
        <v>72</v>
      </c>
      <c r="D373" s="37"/>
      <c r="E373" s="37" t="s">
        <v>24</v>
      </c>
      <c r="F373" s="37">
        <v>10</v>
      </c>
      <c r="G373" s="37"/>
      <c r="H373" s="143" t="s">
        <v>328</v>
      </c>
      <c r="I373" s="37" t="s">
        <v>127</v>
      </c>
      <c r="J373" s="37">
        <v>5</v>
      </c>
      <c r="K373" t="s">
        <v>220</v>
      </c>
      <c r="N37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3" s="21" t="e">
        <f>IF(AND(N373&lt;&gt;"",#REF!=""),"Tipologia","")</f>
        <v>#REF!</v>
      </c>
      <c r="P373" s="21" t="e">
        <f>IF(AND(N373&lt;&gt;"",#REF!=""),"Data","")</f>
        <v>#REF!</v>
      </c>
      <c r="Q373" s="21" t="e">
        <f>IF(AND(N373&lt;&gt;"",#REF!=""),"Zona","")</f>
        <v>#REF!</v>
      </c>
      <c r="R373" s="21" t="e">
        <f>IF(AND(N373&lt;&gt;"",#REF!=""),"Circolo","")</f>
        <v>#REF!</v>
      </c>
      <c r="S373" s="10" t="str">
        <f t="shared" si="19"/>
        <v/>
      </c>
      <c r="T373" s="4"/>
      <c r="U373" s="2"/>
      <c r="V373" s="2"/>
    </row>
    <row r="374" spans="2:22" ht="21" x14ac:dyDescent="0.25">
      <c r="B374" s="166" t="s">
        <v>406</v>
      </c>
      <c r="C374" s="42" t="s">
        <v>72</v>
      </c>
      <c r="D374" s="37"/>
      <c r="E374" s="37" t="s">
        <v>24</v>
      </c>
      <c r="F374" s="37">
        <v>10</v>
      </c>
      <c r="G374" s="37"/>
      <c r="H374" s="143" t="s">
        <v>439</v>
      </c>
      <c r="I374" s="37" t="s">
        <v>170</v>
      </c>
      <c r="J374" s="37">
        <v>7</v>
      </c>
      <c r="K374" t="s">
        <v>220</v>
      </c>
      <c r="N37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4" s="21" t="e">
        <f>IF(AND(N374&lt;&gt;"",#REF!=""),"Tipologia","")</f>
        <v>#REF!</v>
      </c>
      <c r="P374" s="21" t="e">
        <f>IF(AND(N374&lt;&gt;"",#REF!=""),"Data","")</f>
        <v>#REF!</v>
      </c>
      <c r="Q374" s="21" t="e">
        <f>IF(AND(N374&lt;&gt;"",#REF!=""),"Zona","")</f>
        <v>#REF!</v>
      </c>
      <c r="R374" s="21" t="e">
        <f>IF(AND(N374&lt;&gt;"",#REF!=""),"Circolo","")</f>
        <v>#REF!</v>
      </c>
      <c r="S374" s="10" t="str">
        <f t="shared" si="19"/>
        <v/>
      </c>
      <c r="T374" s="4"/>
      <c r="U374" s="2"/>
      <c r="V374" s="2"/>
    </row>
    <row r="375" spans="2:22" ht="21" x14ac:dyDescent="0.25">
      <c r="B375" s="166" t="s">
        <v>406</v>
      </c>
      <c r="C375" s="42" t="s">
        <v>72</v>
      </c>
      <c r="D375" s="37"/>
      <c r="E375" s="37" t="s">
        <v>23</v>
      </c>
      <c r="F375" s="37">
        <v>10</v>
      </c>
      <c r="G375" s="37"/>
      <c r="H375" s="143" t="s">
        <v>436</v>
      </c>
      <c r="I375" s="37" t="s">
        <v>443</v>
      </c>
      <c r="J375" s="37">
        <v>7</v>
      </c>
      <c r="K375" t="s">
        <v>220</v>
      </c>
      <c r="N37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5" s="21" t="e">
        <f>IF(AND(N375&lt;&gt;"",#REF!=""),"Tipologia","")</f>
        <v>#REF!</v>
      </c>
      <c r="P375" s="21" t="e">
        <f>IF(AND(N375&lt;&gt;"",#REF!=""),"Data","")</f>
        <v>#REF!</v>
      </c>
      <c r="Q375" s="21" t="e">
        <f>IF(AND(N375&lt;&gt;"",#REF!=""),"Zona","")</f>
        <v>#REF!</v>
      </c>
      <c r="R375" s="21" t="e">
        <f>IF(AND(N375&lt;&gt;"",#REF!=""),"Circolo","")</f>
        <v>#REF!</v>
      </c>
      <c r="S375" s="10" t="str">
        <f t="shared" si="19"/>
        <v/>
      </c>
      <c r="T375" s="4"/>
      <c r="U375" s="2"/>
      <c r="V375" s="2"/>
    </row>
    <row r="376" spans="2:22" ht="21" x14ac:dyDescent="0.25">
      <c r="B376" s="166" t="s">
        <v>342</v>
      </c>
      <c r="C376" s="42" t="s">
        <v>72</v>
      </c>
      <c r="D376" s="37"/>
      <c r="E376" s="37" t="s">
        <v>23</v>
      </c>
      <c r="F376" s="37">
        <v>12</v>
      </c>
      <c r="G376" s="37"/>
      <c r="H376" s="143" t="s">
        <v>327</v>
      </c>
      <c r="I376" s="37" t="s">
        <v>133</v>
      </c>
      <c r="J376" s="37">
        <v>5</v>
      </c>
      <c r="K376" t="s">
        <v>223</v>
      </c>
      <c r="N37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6" s="21" t="e">
        <f>IF(AND(N376&lt;&gt;"",#REF!=""),"Tipologia","")</f>
        <v>#REF!</v>
      </c>
      <c r="P376" s="21" t="e">
        <f>IF(AND(N376&lt;&gt;"",#REF!=""),"Data","")</f>
        <v>#REF!</v>
      </c>
      <c r="Q376" s="21" t="e">
        <f>IF(AND(N376&lt;&gt;"",#REF!=""),"Zona","")</f>
        <v>#REF!</v>
      </c>
      <c r="R376" s="21" t="e">
        <f>IF(AND(N376&lt;&gt;"",#REF!=""),"Circolo","")</f>
        <v>#REF!</v>
      </c>
      <c r="S376" s="10" t="str">
        <f t="shared" si="19"/>
        <v/>
      </c>
      <c r="T376" s="4"/>
      <c r="U376" s="2"/>
      <c r="V376" s="2"/>
    </row>
    <row r="377" spans="2:22" ht="21" x14ac:dyDescent="0.25">
      <c r="B377" s="166" t="s">
        <v>347</v>
      </c>
      <c r="C377" s="42" t="s">
        <v>72</v>
      </c>
      <c r="D377" s="37"/>
      <c r="E377" s="37" t="s">
        <v>24</v>
      </c>
      <c r="F377" s="37">
        <v>16</v>
      </c>
      <c r="G377" s="37"/>
      <c r="H377" s="143" t="s">
        <v>328</v>
      </c>
      <c r="I377" s="37" t="s">
        <v>156</v>
      </c>
      <c r="J377" s="37">
        <v>1</v>
      </c>
      <c r="K377" t="s">
        <v>216</v>
      </c>
      <c r="N37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7" s="21" t="e">
        <f>IF(AND(N377&lt;&gt;"",#REF!=""),"Tipologia","")</f>
        <v>#REF!</v>
      </c>
      <c r="P377" s="21" t="e">
        <f>IF(AND(N377&lt;&gt;"",#REF!=""),"Data","")</f>
        <v>#REF!</v>
      </c>
      <c r="Q377" s="21" t="e">
        <f>IF(AND(N377&lt;&gt;"",#REF!=""),"Zona","")</f>
        <v>#REF!</v>
      </c>
      <c r="R377" s="21" t="e">
        <f>IF(AND(N377&lt;&gt;"",#REF!=""),"Circolo","")</f>
        <v>#REF!</v>
      </c>
      <c r="S377" s="10" t="str">
        <f t="shared" si="19"/>
        <v/>
      </c>
      <c r="T377" s="4"/>
      <c r="U377" s="2"/>
      <c r="V377" s="2"/>
    </row>
    <row r="378" spans="2:22" ht="21" x14ac:dyDescent="0.25">
      <c r="B378" s="166" t="s">
        <v>431</v>
      </c>
      <c r="C378" s="42" t="s">
        <v>72</v>
      </c>
      <c r="D378" s="37"/>
      <c r="E378" s="37" t="s">
        <v>18</v>
      </c>
      <c r="F378" s="37">
        <v>16</v>
      </c>
      <c r="G378" s="37">
        <v>17</v>
      </c>
      <c r="H378" s="143" t="s">
        <v>506</v>
      </c>
      <c r="I378" s="37" t="s">
        <v>487</v>
      </c>
      <c r="J378" s="37">
        <v>2</v>
      </c>
      <c r="K378" t="s">
        <v>259</v>
      </c>
      <c r="N37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8" s="21" t="e">
        <f>IF(AND(N378&lt;&gt;"",#REF!=""),"Tipologia","")</f>
        <v>#REF!</v>
      </c>
      <c r="P378" s="21" t="e">
        <f>IF(AND(N378&lt;&gt;"",#REF!=""),"Data","")</f>
        <v>#REF!</v>
      </c>
      <c r="Q378" s="21" t="e">
        <f>IF(AND(N378&lt;&gt;"",#REF!=""),"Zona","")</f>
        <v>#REF!</v>
      </c>
      <c r="R378" s="21" t="e">
        <f>IF(AND(N378&lt;&gt;"",#REF!=""),"Circolo","")</f>
        <v>#REF!</v>
      </c>
      <c r="S378" s="10" t="str">
        <f t="shared" si="19"/>
        <v/>
      </c>
      <c r="T378" s="4"/>
      <c r="U378" s="2"/>
      <c r="V378" s="2"/>
    </row>
    <row r="379" spans="2:22" ht="21" x14ac:dyDescent="0.25">
      <c r="B379" s="166" t="s">
        <v>431</v>
      </c>
      <c r="C379" s="42" t="s">
        <v>72</v>
      </c>
      <c r="D379" s="37"/>
      <c r="E379" s="37" t="s">
        <v>19</v>
      </c>
      <c r="F379" s="37">
        <v>16</v>
      </c>
      <c r="G379" s="37">
        <v>17</v>
      </c>
      <c r="H379" s="143" t="s">
        <v>418</v>
      </c>
      <c r="I379" s="37" t="s">
        <v>586</v>
      </c>
      <c r="J379" s="37">
        <v>6</v>
      </c>
      <c r="K379" t="s">
        <v>259</v>
      </c>
      <c r="N37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9" s="21" t="e">
        <f>IF(AND(N379&lt;&gt;"",#REF!=""),"Tipologia","")</f>
        <v>#REF!</v>
      </c>
      <c r="P379" s="21" t="e">
        <f>IF(AND(N379&lt;&gt;"",#REF!=""),"Data","")</f>
        <v>#REF!</v>
      </c>
      <c r="Q379" s="21" t="e">
        <f>IF(AND(N379&lt;&gt;"",#REF!=""),"Zona","")</f>
        <v>#REF!</v>
      </c>
      <c r="R379" s="21" t="e">
        <f>IF(AND(N379&lt;&gt;"",#REF!=""),"Circolo","")</f>
        <v>#REF!</v>
      </c>
      <c r="S379" s="10" t="str">
        <f t="shared" si="19"/>
        <v/>
      </c>
      <c r="T379" s="4"/>
      <c r="U379" s="2"/>
      <c r="V379" s="2"/>
    </row>
    <row r="380" spans="2:22" ht="21" x14ac:dyDescent="0.25">
      <c r="B380" s="166" t="s">
        <v>347</v>
      </c>
      <c r="C380" s="42" t="s">
        <v>72</v>
      </c>
      <c r="D380" s="37"/>
      <c r="E380" s="37" t="s">
        <v>22</v>
      </c>
      <c r="F380" s="37">
        <v>16</v>
      </c>
      <c r="G380" s="37"/>
      <c r="H380" s="143" t="s">
        <v>565</v>
      </c>
      <c r="I380" s="37" t="s">
        <v>172</v>
      </c>
      <c r="J380" s="37">
        <v>7</v>
      </c>
      <c r="K380" t="s">
        <v>216</v>
      </c>
      <c r="N38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0" s="21" t="e">
        <f>IF(AND(N380&lt;&gt;"",#REF!=""),"Tipologia","")</f>
        <v>#REF!</v>
      </c>
      <c r="P380" s="21" t="e">
        <f>IF(AND(N380&lt;&gt;"",#REF!=""),"Data","")</f>
        <v>#REF!</v>
      </c>
      <c r="Q380" s="21" t="e">
        <f>IF(AND(N380&lt;&gt;"",#REF!=""),"Zona","")</f>
        <v>#REF!</v>
      </c>
      <c r="R380" s="21" t="e">
        <f>IF(AND(N380&lt;&gt;"",#REF!=""),"Circolo","")</f>
        <v>#REF!</v>
      </c>
      <c r="S380" s="10" t="str">
        <f t="shared" si="19"/>
        <v/>
      </c>
      <c r="T380" s="4"/>
      <c r="U380" s="2"/>
      <c r="V380" s="2"/>
    </row>
    <row r="381" spans="2:22" ht="21" x14ac:dyDescent="0.25">
      <c r="B381" s="166" t="s">
        <v>363</v>
      </c>
      <c r="C381" s="42" t="s">
        <v>72</v>
      </c>
      <c r="D381" s="37"/>
      <c r="E381" s="37" t="s">
        <v>23</v>
      </c>
      <c r="F381" s="37">
        <v>17</v>
      </c>
      <c r="G381" s="37"/>
      <c r="H381" s="143" t="s">
        <v>327</v>
      </c>
      <c r="I381" s="37" t="s">
        <v>330</v>
      </c>
      <c r="J381" s="37">
        <v>1</v>
      </c>
      <c r="K381" t="s">
        <v>220</v>
      </c>
      <c r="N38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1" s="21" t="e">
        <f>IF(AND(N381&lt;&gt;"",#REF!=""),"Tipologia","")</f>
        <v>#REF!</v>
      </c>
      <c r="P381" s="21" t="e">
        <f>IF(AND(N381&lt;&gt;"",#REF!=""),"Data","")</f>
        <v>#REF!</v>
      </c>
      <c r="Q381" s="21" t="e">
        <f>IF(AND(N381&lt;&gt;"",#REF!=""),"Zona","")</f>
        <v>#REF!</v>
      </c>
      <c r="R381" s="21" t="e">
        <f>IF(AND(N381&lt;&gt;"",#REF!=""),"Circolo","")</f>
        <v>#REF!</v>
      </c>
      <c r="S381" s="10" t="str">
        <f t="shared" si="19"/>
        <v/>
      </c>
      <c r="T381" s="4"/>
      <c r="U381" s="2"/>
      <c r="V381" s="2"/>
    </row>
    <row r="382" spans="2:22" ht="21" x14ac:dyDescent="0.25">
      <c r="B382" s="166" t="s">
        <v>363</v>
      </c>
      <c r="C382" s="42" t="s">
        <v>72</v>
      </c>
      <c r="D382" s="37"/>
      <c r="E382" s="37" t="s">
        <v>22</v>
      </c>
      <c r="F382" s="37">
        <v>17</v>
      </c>
      <c r="G382" s="37"/>
      <c r="H382" s="143" t="s">
        <v>329</v>
      </c>
      <c r="I382" s="37" t="s">
        <v>531</v>
      </c>
      <c r="J382" s="37">
        <v>4</v>
      </c>
      <c r="K382" t="s">
        <v>220</v>
      </c>
      <c r="N38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2" s="21" t="e">
        <f>IF(AND(N382&lt;&gt;"",#REF!=""),"Tipologia","")</f>
        <v>#REF!</v>
      </c>
      <c r="P382" s="21" t="e">
        <f>IF(AND(N382&lt;&gt;"",#REF!=""),"Data","")</f>
        <v>#REF!</v>
      </c>
      <c r="Q382" s="21" t="e">
        <f>IF(AND(N382&lt;&gt;"",#REF!=""),"Zona","")</f>
        <v>#REF!</v>
      </c>
      <c r="R382" s="21" t="e">
        <f>IF(AND(N382&lt;&gt;"",#REF!=""),"Circolo","")</f>
        <v>#REF!</v>
      </c>
      <c r="S382" s="10" t="str">
        <f t="shared" si="19"/>
        <v/>
      </c>
      <c r="T382" s="4"/>
      <c r="U382" s="2"/>
      <c r="V382" s="2"/>
    </row>
    <row r="383" spans="2:22" ht="21" x14ac:dyDescent="0.25">
      <c r="B383" s="166" t="s">
        <v>363</v>
      </c>
      <c r="C383" s="42" t="s">
        <v>72</v>
      </c>
      <c r="D383" s="37"/>
      <c r="E383" s="37" t="s">
        <v>24</v>
      </c>
      <c r="F383" s="37">
        <v>17</v>
      </c>
      <c r="G383" s="37"/>
      <c r="H383" s="143" t="s">
        <v>328</v>
      </c>
      <c r="I383" s="37" t="s">
        <v>145</v>
      </c>
      <c r="J383" s="37">
        <v>4</v>
      </c>
      <c r="K383" t="s">
        <v>220</v>
      </c>
      <c r="N38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3" s="21" t="e">
        <f>IF(AND(N383&lt;&gt;"",#REF!=""),"Tipologia","")</f>
        <v>#REF!</v>
      </c>
      <c r="P383" s="21" t="e">
        <f>IF(AND(N383&lt;&gt;"",#REF!=""),"Data","")</f>
        <v>#REF!</v>
      </c>
      <c r="Q383" s="21" t="e">
        <f>IF(AND(N383&lt;&gt;"",#REF!=""),"Zona","")</f>
        <v>#REF!</v>
      </c>
      <c r="R383" s="21" t="e">
        <f>IF(AND(N383&lt;&gt;"",#REF!=""),"Circolo","")</f>
        <v>#REF!</v>
      </c>
      <c r="S383" s="10" t="str">
        <f t="shared" si="19"/>
        <v/>
      </c>
      <c r="T383" s="4"/>
      <c r="U383" s="2"/>
      <c r="V383" s="2"/>
    </row>
    <row r="384" spans="2:22" ht="21" x14ac:dyDescent="0.25">
      <c r="B384" s="166" t="s">
        <v>363</v>
      </c>
      <c r="C384" s="42" t="s">
        <v>72</v>
      </c>
      <c r="D384" s="37"/>
      <c r="E384" s="37" t="s">
        <v>24</v>
      </c>
      <c r="F384" s="37">
        <v>17</v>
      </c>
      <c r="G384" s="37"/>
      <c r="H384" s="143" t="s">
        <v>328</v>
      </c>
      <c r="I384" s="37" t="s">
        <v>377</v>
      </c>
      <c r="J384" s="37">
        <v>5</v>
      </c>
      <c r="K384" t="s">
        <v>220</v>
      </c>
      <c r="N38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4" s="21" t="e">
        <f>IF(AND(N384&lt;&gt;"",#REF!=""),"Tipologia","")</f>
        <v>#REF!</v>
      </c>
      <c r="P384" s="21" t="e">
        <f>IF(AND(N384&lt;&gt;"",#REF!=""),"Data","")</f>
        <v>#REF!</v>
      </c>
      <c r="Q384" s="21" t="e">
        <f>IF(AND(N384&lt;&gt;"",#REF!=""),"Zona","")</f>
        <v>#REF!</v>
      </c>
      <c r="R384" s="21" t="e">
        <f>IF(AND(N384&lt;&gt;"",#REF!=""),"Circolo","")</f>
        <v>#REF!</v>
      </c>
      <c r="S384" s="10" t="str">
        <f t="shared" si="19"/>
        <v/>
      </c>
      <c r="T384" s="4"/>
      <c r="U384" s="2"/>
      <c r="V384" s="2"/>
    </row>
    <row r="385" spans="2:22" ht="21" x14ac:dyDescent="0.25">
      <c r="B385" s="166" t="s">
        <v>363</v>
      </c>
      <c r="C385" s="42" t="s">
        <v>72</v>
      </c>
      <c r="D385" s="37"/>
      <c r="E385" s="37" t="s">
        <v>22</v>
      </c>
      <c r="F385" s="37">
        <v>17</v>
      </c>
      <c r="G385" s="37"/>
      <c r="H385" s="143" t="s">
        <v>442</v>
      </c>
      <c r="I385" s="37" t="s">
        <v>174</v>
      </c>
      <c r="J385" s="37">
        <v>7</v>
      </c>
      <c r="K385" t="s">
        <v>220</v>
      </c>
      <c r="N38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5" s="21" t="e">
        <f>IF(AND(N385&lt;&gt;"",#REF!=""),"Tipologia","")</f>
        <v>#REF!</v>
      </c>
      <c r="P385" s="21" t="e">
        <f>IF(AND(N385&lt;&gt;"",#REF!=""),"Data","")</f>
        <v>#REF!</v>
      </c>
      <c r="Q385" s="21" t="e">
        <f>IF(AND(N385&lt;&gt;"",#REF!=""),"Zona","")</f>
        <v>#REF!</v>
      </c>
      <c r="R385" s="21" t="e">
        <f>IF(AND(N385&lt;&gt;"",#REF!=""),"Circolo","")</f>
        <v>#REF!</v>
      </c>
      <c r="S385" s="10" t="str">
        <f t="shared" si="19"/>
        <v/>
      </c>
      <c r="T385" s="4"/>
      <c r="U385" s="2"/>
      <c r="V385" s="2"/>
    </row>
    <row r="386" spans="2:22" ht="21" x14ac:dyDescent="0.25">
      <c r="B386" s="166" t="s">
        <v>363</v>
      </c>
      <c r="C386" s="42" t="s">
        <v>72</v>
      </c>
      <c r="D386" s="37"/>
      <c r="E386" s="37" t="s">
        <v>23</v>
      </c>
      <c r="F386" s="37">
        <v>17</v>
      </c>
      <c r="G386" s="37"/>
      <c r="H386" s="143" t="s">
        <v>438</v>
      </c>
      <c r="I386" s="37" t="s">
        <v>170</v>
      </c>
      <c r="J386" s="37">
        <v>7</v>
      </c>
      <c r="K386" t="s">
        <v>220</v>
      </c>
      <c r="N38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6" s="21" t="e">
        <f>IF(AND(N386&lt;&gt;"",#REF!=""),"Tipologia","")</f>
        <v>#REF!</v>
      </c>
      <c r="P386" s="21" t="e">
        <f>IF(AND(N386&lt;&gt;"",#REF!=""),"Data","")</f>
        <v>#REF!</v>
      </c>
      <c r="Q386" s="21" t="e">
        <f>IF(AND(N386&lt;&gt;"",#REF!=""),"Zona","")</f>
        <v>#REF!</v>
      </c>
      <c r="R386" s="21" t="e">
        <f>IF(AND(N386&lt;&gt;"",#REF!=""),"Circolo","")</f>
        <v>#REF!</v>
      </c>
      <c r="S386" s="10" t="str">
        <f t="shared" si="19"/>
        <v/>
      </c>
      <c r="T386" s="4"/>
      <c r="U386" s="2"/>
      <c r="V386" s="2"/>
    </row>
    <row r="387" spans="2:22" ht="21" x14ac:dyDescent="0.25">
      <c r="B387" s="166" t="s">
        <v>274</v>
      </c>
      <c r="C387" s="42" t="s">
        <v>72</v>
      </c>
      <c r="D387" s="37"/>
      <c r="E387" s="37" t="s">
        <v>51</v>
      </c>
      <c r="F387" s="37">
        <v>22</v>
      </c>
      <c r="G387" s="37">
        <v>24</v>
      </c>
      <c r="H387" s="143" t="s">
        <v>469</v>
      </c>
      <c r="I387" s="37" t="s">
        <v>273</v>
      </c>
      <c r="J387" s="37">
        <v>4</v>
      </c>
      <c r="K387" t="s">
        <v>237</v>
      </c>
      <c r="N38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7" s="21" t="e">
        <f>IF(AND(N387&lt;&gt;"",#REF!=""),"Tipologia","")</f>
        <v>#REF!</v>
      </c>
      <c r="P387" s="21" t="e">
        <f>IF(AND(N387&lt;&gt;"",#REF!=""),"Data","")</f>
        <v>#REF!</v>
      </c>
      <c r="Q387" s="21" t="e">
        <f>IF(AND(N387&lt;&gt;"",#REF!=""),"Zona","")</f>
        <v>#REF!</v>
      </c>
      <c r="R387" s="21" t="e">
        <f>IF(AND(N387&lt;&gt;"",#REF!=""),"Circolo","")</f>
        <v>#REF!</v>
      </c>
      <c r="S387" s="10" t="str">
        <f t="shared" si="19"/>
        <v/>
      </c>
      <c r="T387" s="4"/>
      <c r="U387" s="2"/>
      <c r="V387" s="2"/>
    </row>
    <row r="388" spans="2:22" ht="21" x14ac:dyDescent="0.25">
      <c r="B388" s="166" t="s">
        <v>349</v>
      </c>
      <c r="C388" s="42" t="s">
        <v>72</v>
      </c>
      <c r="D388" s="37"/>
      <c r="E388" s="37" t="s">
        <v>24</v>
      </c>
      <c r="F388" s="37">
        <v>23</v>
      </c>
      <c r="G388" s="37"/>
      <c r="H388" s="143" t="s">
        <v>422</v>
      </c>
      <c r="I388" s="37" t="s">
        <v>163</v>
      </c>
      <c r="J388" s="37">
        <v>1</v>
      </c>
      <c r="K388" t="s">
        <v>216</v>
      </c>
      <c r="N38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8" s="21" t="e">
        <f>IF(AND(N388&lt;&gt;"",#REF!=""),"Tipologia","")</f>
        <v>#REF!</v>
      </c>
      <c r="P388" s="21" t="e">
        <f>IF(AND(N388&lt;&gt;"",#REF!=""),"Data","")</f>
        <v>#REF!</v>
      </c>
      <c r="Q388" s="21" t="e">
        <f>IF(AND(N388&lt;&gt;"",#REF!=""),"Zona","")</f>
        <v>#REF!</v>
      </c>
      <c r="R388" s="21" t="e">
        <f>IF(AND(N388&lt;&gt;"",#REF!=""),"Circolo","")</f>
        <v>#REF!</v>
      </c>
      <c r="S388" s="10" t="str">
        <f t="shared" si="19"/>
        <v/>
      </c>
      <c r="T388" s="4"/>
      <c r="U388" s="2"/>
      <c r="V388" s="2"/>
    </row>
    <row r="389" spans="2:22" ht="21" x14ac:dyDescent="0.25">
      <c r="B389" s="166" t="s">
        <v>275</v>
      </c>
      <c r="C389" s="42" t="s">
        <v>72</v>
      </c>
      <c r="D389" s="37"/>
      <c r="E389" s="37" t="s">
        <v>18</v>
      </c>
      <c r="F389" s="37">
        <v>23</v>
      </c>
      <c r="G389" s="37">
        <v>24</v>
      </c>
      <c r="H389" s="143" t="s">
        <v>503</v>
      </c>
      <c r="I389" s="37" t="s">
        <v>504</v>
      </c>
      <c r="J389" s="37">
        <v>2</v>
      </c>
      <c r="K389" t="s">
        <v>259</v>
      </c>
      <c r="N38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9" s="21" t="e">
        <f>IF(AND(N389&lt;&gt;"",#REF!=""),"Tipologia","")</f>
        <v>#REF!</v>
      </c>
      <c r="P389" s="21" t="e">
        <f>IF(AND(N389&lt;&gt;"",#REF!=""),"Data","")</f>
        <v>#REF!</v>
      </c>
      <c r="Q389" s="21" t="e">
        <f>IF(AND(N389&lt;&gt;"",#REF!=""),"Zona","")</f>
        <v>#REF!</v>
      </c>
      <c r="R389" s="21" t="e">
        <f>IF(AND(N389&lt;&gt;"",#REF!=""),"Circolo","")</f>
        <v>#REF!</v>
      </c>
      <c r="S389" s="10" t="str">
        <f t="shared" si="19"/>
        <v/>
      </c>
      <c r="T389" s="4"/>
      <c r="U389" s="2"/>
      <c r="V389" s="2"/>
    </row>
    <row r="390" spans="2:22" ht="21" x14ac:dyDescent="0.25">
      <c r="B390" s="166" t="s">
        <v>275</v>
      </c>
      <c r="C390" s="42" t="s">
        <v>72</v>
      </c>
      <c r="D390" s="37"/>
      <c r="E390" s="37" t="s">
        <v>18</v>
      </c>
      <c r="F390" s="37">
        <v>23</v>
      </c>
      <c r="G390" s="37">
        <v>24</v>
      </c>
      <c r="H390" s="143" t="s">
        <v>378</v>
      </c>
      <c r="I390" s="37" t="s">
        <v>135</v>
      </c>
      <c r="J390" s="37">
        <v>5</v>
      </c>
      <c r="K390" t="s">
        <v>259</v>
      </c>
      <c r="N39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0" s="21" t="e">
        <f>IF(AND(N390&lt;&gt;"",#REF!=""),"Tipologia","")</f>
        <v>#REF!</v>
      </c>
      <c r="P390" s="21" t="e">
        <f>IF(AND(N390&lt;&gt;"",#REF!=""),"Data","")</f>
        <v>#REF!</v>
      </c>
      <c r="Q390" s="21" t="e">
        <f>IF(AND(N390&lt;&gt;"",#REF!=""),"Zona","")</f>
        <v>#REF!</v>
      </c>
      <c r="R390" s="21" t="e">
        <f>IF(AND(N390&lt;&gt;"",#REF!=""),"Circolo","")</f>
        <v>#REF!</v>
      </c>
      <c r="S390" s="10" t="str">
        <f t="shared" si="19"/>
        <v/>
      </c>
      <c r="T390" s="4"/>
      <c r="U390" s="2"/>
      <c r="V390" s="2"/>
    </row>
    <row r="391" spans="2:22" ht="21" x14ac:dyDescent="0.25">
      <c r="B391" s="166" t="s">
        <v>275</v>
      </c>
      <c r="C391" s="42" t="s">
        <v>72</v>
      </c>
      <c r="D391" s="37"/>
      <c r="E391" s="37" t="s">
        <v>18</v>
      </c>
      <c r="F391" s="37">
        <v>23</v>
      </c>
      <c r="G391" s="37">
        <v>24</v>
      </c>
      <c r="H391" s="143" t="s">
        <v>512</v>
      </c>
      <c r="I391" s="37" t="s">
        <v>170</v>
      </c>
      <c r="J391" s="37">
        <v>7</v>
      </c>
      <c r="K391" t="s">
        <v>259</v>
      </c>
      <c r="N39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1" s="21" t="e">
        <f>IF(AND(N391&lt;&gt;"",#REF!=""),"Tipologia","")</f>
        <v>#REF!</v>
      </c>
      <c r="P391" s="21" t="e">
        <f>IF(AND(N391&lt;&gt;"",#REF!=""),"Data","")</f>
        <v>#REF!</v>
      </c>
      <c r="Q391" s="21" t="e">
        <f>IF(AND(N391&lt;&gt;"",#REF!=""),"Zona","")</f>
        <v>#REF!</v>
      </c>
      <c r="R391" s="21" t="e">
        <f>IF(AND(N391&lt;&gt;"",#REF!=""),"Circolo","")</f>
        <v>#REF!</v>
      </c>
      <c r="S391" s="10" t="str">
        <f t="shared" si="19"/>
        <v/>
      </c>
      <c r="T391" s="4"/>
      <c r="U391" s="2"/>
      <c r="V391" s="2"/>
    </row>
    <row r="392" spans="2:22" ht="21" x14ac:dyDescent="0.25">
      <c r="B392" s="166" t="s">
        <v>349</v>
      </c>
      <c r="C392" s="42" t="s">
        <v>72</v>
      </c>
      <c r="D392" s="37"/>
      <c r="E392" s="37" t="s">
        <v>22</v>
      </c>
      <c r="F392" s="37">
        <v>23</v>
      </c>
      <c r="G392" s="37"/>
      <c r="H392" s="143" t="s">
        <v>593</v>
      </c>
      <c r="I392" s="37" t="s">
        <v>125</v>
      </c>
      <c r="J392" s="37">
        <v>7</v>
      </c>
      <c r="K392" t="s">
        <v>216</v>
      </c>
      <c r="N39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2" s="21" t="e">
        <f>IF(AND(N392&lt;&gt;"",#REF!=""),"Tipologia","")</f>
        <v>#REF!</v>
      </c>
      <c r="P392" s="21" t="e">
        <f>IF(AND(N392&lt;&gt;"",#REF!=""),"Data","")</f>
        <v>#REF!</v>
      </c>
      <c r="Q392" s="21" t="e">
        <f>IF(AND(N392&lt;&gt;"",#REF!=""),"Zona","")</f>
        <v>#REF!</v>
      </c>
      <c r="R392" s="21" t="e">
        <f>IF(AND(N392&lt;&gt;"",#REF!=""),"Circolo","")</f>
        <v>#REF!</v>
      </c>
      <c r="S392" s="10" t="str">
        <f t="shared" si="19"/>
        <v/>
      </c>
      <c r="T392" s="4"/>
      <c r="U392" s="2"/>
      <c r="V392" s="2"/>
    </row>
    <row r="393" spans="2:22" ht="21" x14ac:dyDescent="0.25">
      <c r="B393" s="166" t="s">
        <v>358</v>
      </c>
      <c r="C393" s="42" t="s">
        <v>72</v>
      </c>
      <c r="D393" s="37"/>
      <c r="E393" s="37" t="s">
        <v>24</v>
      </c>
      <c r="F393" s="37">
        <v>24</v>
      </c>
      <c r="G393" s="37"/>
      <c r="H393" s="143" t="s">
        <v>328</v>
      </c>
      <c r="I393" s="37" t="s">
        <v>183</v>
      </c>
      <c r="J393" s="37">
        <v>6</v>
      </c>
      <c r="K393" t="s">
        <v>220</v>
      </c>
      <c r="N39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3" s="21" t="e">
        <f>IF(AND(N393&lt;&gt;"",#REF!=""),"Tipologia","")</f>
        <v>#REF!</v>
      </c>
      <c r="P393" s="21" t="e">
        <f>IF(AND(N393&lt;&gt;"",#REF!=""),"Data","")</f>
        <v>#REF!</v>
      </c>
      <c r="Q393" s="21" t="e">
        <f>IF(AND(N393&lt;&gt;"",#REF!=""),"Zona","")</f>
        <v>#REF!</v>
      </c>
      <c r="R393" s="21" t="e">
        <f>IF(AND(N393&lt;&gt;"",#REF!=""),"Circolo","")</f>
        <v>#REF!</v>
      </c>
      <c r="S393" s="10" t="str">
        <f t="shared" si="19"/>
        <v/>
      </c>
      <c r="T393" s="4"/>
      <c r="U393" s="2"/>
      <c r="V393" s="2"/>
    </row>
    <row r="394" spans="2:22" ht="21" x14ac:dyDescent="0.25">
      <c r="B394" s="166" t="s">
        <v>65</v>
      </c>
      <c r="C394" s="42" t="s">
        <v>73</v>
      </c>
      <c r="D394" s="37"/>
      <c r="E394" s="37"/>
      <c r="F394" s="37"/>
      <c r="G394" s="37" t="s">
        <v>65</v>
      </c>
      <c r="H394" s="143" t="s">
        <v>8</v>
      </c>
      <c r="I394" s="37"/>
      <c r="J394" s="37"/>
      <c r="K394" t="s">
        <v>65</v>
      </c>
      <c r="N39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4" s="21" t="e">
        <f>IF(AND(N394&lt;&gt;"",#REF!=""),"Tipologia","")</f>
        <v>#REF!</v>
      </c>
      <c r="P394" s="21" t="e">
        <f>IF(AND(N394&lt;&gt;"",#REF!=""),"Data","")</f>
        <v>#REF!</v>
      </c>
      <c r="Q394" s="21" t="e">
        <f>IF(AND(N394&lt;&gt;"",#REF!=""),"Zona","")</f>
        <v>#REF!</v>
      </c>
      <c r="R394" s="21" t="e">
        <f>IF(AND(N394&lt;&gt;"",#REF!=""),"Circolo","")</f>
        <v>#REF!</v>
      </c>
      <c r="S394" s="10" t="str">
        <f t="shared" si="19"/>
        <v/>
      </c>
      <c r="T394" s="4"/>
      <c r="U394" s="2"/>
      <c r="V394" s="2"/>
    </row>
    <row r="395" spans="2:22" ht="21" x14ac:dyDescent="0.25">
      <c r="B395" s="166" t="s">
        <v>288</v>
      </c>
      <c r="C395" s="42" t="s">
        <v>73</v>
      </c>
      <c r="D395" s="37"/>
      <c r="E395" s="37" t="s">
        <v>51</v>
      </c>
      <c r="F395" s="37">
        <v>4</v>
      </c>
      <c r="G395" s="37">
        <v>6</v>
      </c>
      <c r="H395" s="143" t="s">
        <v>505</v>
      </c>
      <c r="I395" s="37" t="s">
        <v>502</v>
      </c>
      <c r="J395" s="37">
        <v>2</v>
      </c>
      <c r="K395" t="s">
        <v>266</v>
      </c>
      <c r="N39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5" s="21" t="e">
        <f>IF(AND(N395&lt;&gt;"",#REF!=""),"Tipologia","")</f>
        <v>#REF!</v>
      </c>
      <c r="P395" s="21" t="e">
        <f>IF(AND(N395&lt;&gt;"",#REF!=""),"Data","")</f>
        <v>#REF!</v>
      </c>
      <c r="Q395" s="21" t="e">
        <f>IF(AND(N395&lt;&gt;"",#REF!=""),"Zona","")</f>
        <v>#REF!</v>
      </c>
      <c r="R395" s="21" t="e">
        <f>IF(AND(N395&lt;&gt;"",#REF!=""),"Circolo","")</f>
        <v>#REF!</v>
      </c>
      <c r="S395" s="10" t="str">
        <f t="shared" si="19"/>
        <v/>
      </c>
      <c r="T395" s="4"/>
      <c r="U395" s="2"/>
      <c r="V395" s="2"/>
    </row>
    <row r="396" spans="2:22" ht="21" x14ac:dyDescent="0.25">
      <c r="B396" s="166" t="s">
        <v>473</v>
      </c>
      <c r="C396" s="42" t="s">
        <v>73</v>
      </c>
      <c r="D396" s="37"/>
      <c r="E396" s="37" t="s">
        <v>51</v>
      </c>
      <c r="F396" s="37">
        <v>6</v>
      </c>
      <c r="G396" s="37">
        <v>8</v>
      </c>
      <c r="H396" s="143" t="s">
        <v>471</v>
      </c>
      <c r="I396" s="37" t="s">
        <v>147</v>
      </c>
      <c r="J396" s="37">
        <v>4</v>
      </c>
      <c r="K396" t="s">
        <v>237</v>
      </c>
      <c r="N39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6" s="21" t="e">
        <f>IF(AND(N396&lt;&gt;"",#REF!=""),"Tipologia","")</f>
        <v>#REF!</v>
      </c>
      <c r="P396" s="21" t="e">
        <f>IF(AND(N396&lt;&gt;"",#REF!=""),"Data","")</f>
        <v>#REF!</v>
      </c>
      <c r="Q396" s="21" t="e">
        <f>IF(AND(N396&lt;&gt;"",#REF!=""),"Zona","")</f>
        <v>#REF!</v>
      </c>
      <c r="R396" s="21" t="e">
        <f>IF(AND(N396&lt;&gt;"",#REF!=""),"Circolo","")</f>
        <v>#REF!</v>
      </c>
      <c r="S396" s="10" t="str">
        <f t="shared" si="19"/>
        <v/>
      </c>
      <c r="T396" s="4"/>
      <c r="U396" s="2"/>
      <c r="V396" s="2"/>
    </row>
    <row r="397" spans="2:22" ht="21" x14ac:dyDescent="0.25">
      <c r="B397" s="166" t="s">
        <v>306</v>
      </c>
      <c r="C397" s="42" t="s">
        <v>73</v>
      </c>
      <c r="D397" s="37"/>
      <c r="E397" s="37" t="s">
        <v>18</v>
      </c>
      <c r="F397" s="37">
        <v>7</v>
      </c>
      <c r="G397" s="37">
        <v>8</v>
      </c>
      <c r="H397" s="143" t="s">
        <v>336</v>
      </c>
      <c r="I397" s="37" t="s">
        <v>166</v>
      </c>
      <c r="J397" s="37">
        <v>1</v>
      </c>
      <c r="K397" t="s">
        <v>259</v>
      </c>
      <c r="N39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7" s="21" t="e">
        <f>IF(AND(N397&lt;&gt;"",#REF!=""),"Tipologia","")</f>
        <v>#REF!</v>
      </c>
      <c r="P397" s="21" t="e">
        <f>IF(AND(N397&lt;&gt;"",#REF!=""),"Data","")</f>
        <v>#REF!</v>
      </c>
      <c r="Q397" s="21" t="e">
        <f>IF(AND(N397&lt;&gt;"",#REF!=""),"Zona","")</f>
        <v>#REF!</v>
      </c>
      <c r="R397" s="21" t="e">
        <f>IF(AND(N397&lt;&gt;"",#REF!=""),"Circolo","")</f>
        <v>#REF!</v>
      </c>
      <c r="S397" s="10" t="str">
        <f t="shared" si="19"/>
        <v/>
      </c>
      <c r="T397" s="4"/>
      <c r="U397" s="2"/>
      <c r="V397" s="2"/>
    </row>
    <row r="398" spans="2:22" ht="21" x14ac:dyDescent="0.25">
      <c r="B398" s="166" t="s">
        <v>306</v>
      </c>
      <c r="C398" s="42" t="s">
        <v>73</v>
      </c>
      <c r="D398" s="37"/>
      <c r="E398" s="37" t="s">
        <v>18</v>
      </c>
      <c r="F398" s="37">
        <v>7</v>
      </c>
      <c r="G398" s="37">
        <v>8</v>
      </c>
      <c r="H398" s="143" t="s">
        <v>451</v>
      </c>
      <c r="I398" s="37" t="s">
        <v>443</v>
      </c>
      <c r="J398" s="37">
        <v>7</v>
      </c>
      <c r="K398" t="s">
        <v>259</v>
      </c>
      <c r="N39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8" s="21" t="e">
        <f>IF(AND(N398&lt;&gt;"",#REF!=""),"Tipologia","")</f>
        <v>#REF!</v>
      </c>
      <c r="P398" s="21" t="e">
        <f>IF(AND(N398&lt;&gt;"",#REF!=""),"Data","")</f>
        <v>#REF!</v>
      </c>
      <c r="Q398" s="21" t="e">
        <f>IF(AND(N398&lt;&gt;"",#REF!=""),"Zona","")</f>
        <v>#REF!</v>
      </c>
      <c r="R398" s="21" t="e">
        <f>IF(AND(N398&lt;&gt;"",#REF!=""),"Circolo","")</f>
        <v>#REF!</v>
      </c>
      <c r="S398" s="10" t="str">
        <f t="shared" si="19"/>
        <v/>
      </c>
      <c r="T398" s="4"/>
      <c r="U398" s="2"/>
      <c r="V398" s="2"/>
    </row>
    <row r="399" spans="2:22" ht="21" x14ac:dyDescent="0.25">
      <c r="B399" s="166" t="s">
        <v>361</v>
      </c>
      <c r="C399" s="42" t="s">
        <v>73</v>
      </c>
      <c r="D399" s="37"/>
      <c r="E399" s="37" t="s">
        <v>22</v>
      </c>
      <c r="F399" s="37">
        <v>7</v>
      </c>
      <c r="G399" s="37"/>
      <c r="H399" s="143" t="s">
        <v>329</v>
      </c>
      <c r="I399" s="37" t="s">
        <v>170</v>
      </c>
      <c r="J399" s="37">
        <v>7</v>
      </c>
      <c r="K399" t="s">
        <v>216</v>
      </c>
      <c r="N39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9" s="21" t="e">
        <f>IF(AND(N399&lt;&gt;"",#REF!=""),"Tipologia","")</f>
        <v>#REF!</v>
      </c>
      <c r="P399" s="21" t="e">
        <f>IF(AND(N399&lt;&gt;"",#REF!=""),"Data","")</f>
        <v>#REF!</v>
      </c>
      <c r="Q399" s="21" t="e">
        <f>IF(AND(N399&lt;&gt;"",#REF!=""),"Zona","")</f>
        <v>#REF!</v>
      </c>
      <c r="R399" s="21" t="e">
        <f>IF(AND(N399&lt;&gt;"",#REF!=""),"Circolo","")</f>
        <v>#REF!</v>
      </c>
      <c r="S399" s="10" t="str">
        <f t="shared" si="19"/>
        <v/>
      </c>
      <c r="T399" s="4"/>
      <c r="U399" s="2"/>
      <c r="V399" s="2"/>
    </row>
    <row r="400" spans="2:22" ht="21" x14ac:dyDescent="0.25">
      <c r="B400" s="166" t="s">
        <v>432</v>
      </c>
      <c r="C400" s="42" t="s">
        <v>73</v>
      </c>
      <c r="D400" s="37"/>
      <c r="E400" s="37" t="s">
        <v>24</v>
      </c>
      <c r="F400" s="37">
        <v>8</v>
      </c>
      <c r="G400" s="37"/>
      <c r="H400" s="143" t="s">
        <v>481</v>
      </c>
      <c r="I400" s="37" t="s">
        <v>484</v>
      </c>
      <c r="J400" s="37">
        <v>2</v>
      </c>
      <c r="K400" t="s">
        <v>220</v>
      </c>
      <c r="N40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0" s="21" t="e">
        <f>IF(AND(N400&lt;&gt;"",#REF!=""),"Tipologia","")</f>
        <v>#REF!</v>
      </c>
      <c r="P400" s="21" t="e">
        <f>IF(AND(N400&lt;&gt;"",#REF!=""),"Data","")</f>
        <v>#REF!</v>
      </c>
      <c r="Q400" s="21" t="e">
        <f>IF(AND(N400&lt;&gt;"",#REF!=""),"Zona","")</f>
        <v>#REF!</v>
      </c>
      <c r="R400" s="21" t="e">
        <f>IF(AND(N400&lt;&gt;"",#REF!=""),"Circolo","")</f>
        <v>#REF!</v>
      </c>
      <c r="S400" s="10" t="str">
        <f t="shared" si="19"/>
        <v/>
      </c>
      <c r="T400" s="4"/>
      <c r="U400" s="2"/>
      <c r="V400" s="2"/>
    </row>
    <row r="401" spans="2:22" ht="21" x14ac:dyDescent="0.25">
      <c r="B401" s="166" t="s">
        <v>432</v>
      </c>
      <c r="C401" s="42" t="s">
        <v>73</v>
      </c>
      <c r="D401" s="37"/>
      <c r="E401" s="37" t="s">
        <v>23</v>
      </c>
      <c r="F401" s="37">
        <v>8</v>
      </c>
      <c r="G401" s="37"/>
      <c r="H401" s="143" t="s">
        <v>327</v>
      </c>
      <c r="I401" s="37" t="s">
        <v>200</v>
      </c>
      <c r="J401" s="37">
        <v>3</v>
      </c>
      <c r="K401" t="s">
        <v>220</v>
      </c>
      <c r="N40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1" s="21" t="e">
        <f>IF(AND(N401&lt;&gt;"",#REF!=""),"Tipologia","")</f>
        <v>#REF!</v>
      </c>
      <c r="P401" s="21" t="e">
        <f>IF(AND(N401&lt;&gt;"",#REF!=""),"Data","")</f>
        <v>#REF!</v>
      </c>
      <c r="Q401" s="21" t="e">
        <f>IF(AND(N401&lt;&gt;"",#REF!=""),"Zona","")</f>
        <v>#REF!</v>
      </c>
      <c r="R401" s="21" t="e">
        <f>IF(AND(N401&lt;&gt;"",#REF!=""),"Circolo","")</f>
        <v>#REF!</v>
      </c>
      <c r="S401" s="10" t="str">
        <f t="shared" si="19"/>
        <v/>
      </c>
      <c r="T401" s="4"/>
      <c r="U401" s="2"/>
      <c r="V401" s="2"/>
    </row>
    <row r="402" spans="2:22" ht="21" x14ac:dyDescent="0.25">
      <c r="B402" s="166" t="s">
        <v>389</v>
      </c>
      <c r="C402" s="42" t="s">
        <v>73</v>
      </c>
      <c r="D402" s="37"/>
      <c r="E402" s="37" t="s">
        <v>24</v>
      </c>
      <c r="F402" s="37">
        <v>8</v>
      </c>
      <c r="G402" s="37">
        <v>9</v>
      </c>
      <c r="H402" s="143" t="s">
        <v>328</v>
      </c>
      <c r="I402" s="37" t="s">
        <v>123</v>
      </c>
      <c r="J402" s="37">
        <v>5</v>
      </c>
      <c r="K402" t="s">
        <v>276</v>
      </c>
      <c r="N40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2" s="21" t="e">
        <f>IF(AND(N402&lt;&gt;"",#REF!=""),"Tipologia","")</f>
        <v>#REF!</v>
      </c>
      <c r="P402" s="21" t="e">
        <f>IF(AND(N402&lt;&gt;"",#REF!=""),"Data","")</f>
        <v>#REF!</v>
      </c>
      <c r="Q402" s="21" t="e">
        <f>IF(AND(N402&lt;&gt;"",#REF!=""),"Zona","")</f>
        <v>#REF!</v>
      </c>
      <c r="R402" s="21" t="e">
        <f>IF(AND(N402&lt;&gt;"",#REF!=""),"Circolo","")</f>
        <v>#REF!</v>
      </c>
      <c r="S402" s="10" t="str">
        <f t="shared" si="19"/>
        <v/>
      </c>
      <c r="T402" s="4"/>
      <c r="U402" s="2"/>
      <c r="V402" s="2"/>
    </row>
    <row r="403" spans="2:22" ht="21" x14ac:dyDescent="0.25">
      <c r="B403" s="166" t="s">
        <v>432</v>
      </c>
      <c r="C403" s="42" t="s">
        <v>73</v>
      </c>
      <c r="D403" s="37"/>
      <c r="E403" s="37" t="s">
        <v>23</v>
      </c>
      <c r="F403" s="37">
        <v>8</v>
      </c>
      <c r="G403" s="37"/>
      <c r="H403" s="143" t="s">
        <v>419</v>
      </c>
      <c r="I403" s="37" t="s">
        <v>179</v>
      </c>
      <c r="J403" s="37">
        <v>6</v>
      </c>
      <c r="K403" t="s">
        <v>220</v>
      </c>
      <c r="N40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3" s="21" t="e">
        <f>IF(AND(N403&lt;&gt;"",#REF!=""),"Tipologia","")</f>
        <v>#REF!</v>
      </c>
      <c r="P403" s="21" t="e">
        <f>IF(AND(N403&lt;&gt;"",#REF!=""),"Data","")</f>
        <v>#REF!</v>
      </c>
      <c r="Q403" s="21" t="e">
        <f>IF(AND(N403&lt;&gt;"",#REF!=""),"Zona","")</f>
        <v>#REF!</v>
      </c>
      <c r="R403" s="21" t="e">
        <f>IF(AND(N403&lt;&gt;"",#REF!=""),"Circolo","")</f>
        <v>#REF!</v>
      </c>
      <c r="S403" s="10" t="str">
        <f t="shared" si="19"/>
        <v/>
      </c>
      <c r="T403" s="4"/>
      <c r="U403" s="2"/>
      <c r="V403" s="2"/>
    </row>
    <row r="404" spans="2:22" ht="21" x14ac:dyDescent="0.25">
      <c r="B404" s="166" t="s">
        <v>432</v>
      </c>
      <c r="C404" s="42" t="s">
        <v>73</v>
      </c>
      <c r="D404" s="37"/>
      <c r="E404" s="37" t="s">
        <v>23</v>
      </c>
      <c r="F404" s="37">
        <v>8</v>
      </c>
      <c r="G404" s="37"/>
      <c r="H404" s="143" t="s">
        <v>438</v>
      </c>
      <c r="I404" s="37" t="s">
        <v>440</v>
      </c>
      <c r="J404" s="37">
        <v>7</v>
      </c>
      <c r="K404" t="s">
        <v>220</v>
      </c>
      <c r="N40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4" s="21" t="e">
        <f>IF(AND(N404&lt;&gt;"",#REF!=""),"Tipologia","")</f>
        <v>#REF!</v>
      </c>
      <c r="P404" s="21" t="e">
        <f>IF(AND(N404&lt;&gt;"",#REF!=""),"Data","")</f>
        <v>#REF!</v>
      </c>
      <c r="Q404" s="21" t="e">
        <f>IF(AND(N404&lt;&gt;"",#REF!=""),"Zona","")</f>
        <v>#REF!</v>
      </c>
      <c r="R404" s="21" t="e">
        <f>IF(AND(N404&lt;&gt;"",#REF!=""),"Circolo","")</f>
        <v>#REF!</v>
      </c>
      <c r="S404" s="10" t="str">
        <f t="shared" si="19"/>
        <v/>
      </c>
      <c r="T404" s="4"/>
      <c r="U404" s="2"/>
      <c r="V404" s="2"/>
    </row>
    <row r="405" spans="2:22" ht="21" x14ac:dyDescent="0.25">
      <c r="B405" s="166" t="s">
        <v>293</v>
      </c>
      <c r="C405" s="42" t="s">
        <v>73</v>
      </c>
      <c r="D405" s="37"/>
      <c r="E405" s="37" t="s">
        <v>59</v>
      </c>
      <c r="F405" s="37">
        <v>12</v>
      </c>
      <c r="G405" s="37">
        <v>15</v>
      </c>
      <c r="H405" s="143" t="s">
        <v>285</v>
      </c>
      <c r="I405" s="37" t="s">
        <v>102</v>
      </c>
      <c r="J405" s="37">
        <v>1</v>
      </c>
      <c r="K405" t="s">
        <v>221</v>
      </c>
      <c r="N40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5" s="21" t="e">
        <f>IF(AND(N405&lt;&gt;"",#REF!=""),"Tipologia","")</f>
        <v>#REF!</v>
      </c>
      <c r="P405" s="21" t="e">
        <f>IF(AND(N405&lt;&gt;"",#REF!=""),"Data","")</f>
        <v>#REF!</v>
      </c>
      <c r="Q405" s="21" t="e">
        <f>IF(AND(N405&lt;&gt;"",#REF!=""),"Zona","")</f>
        <v>#REF!</v>
      </c>
      <c r="R405" s="21" t="e">
        <f>IF(AND(N405&lt;&gt;"",#REF!=""),"Circolo","")</f>
        <v>#REF!</v>
      </c>
      <c r="S405" s="10" t="str">
        <f t="shared" si="19"/>
        <v/>
      </c>
      <c r="T405" s="4"/>
      <c r="U405" s="2"/>
      <c r="V405" s="2"/>
    </row>
    <row r="406" spans="2:22" ht="21" x14ac:dyDescent="0.25">
      <c r="B406" s="166" t="s">
        <v>261</v>
      </c>
      <c r="C406" s="42" t="s">
        <v>73</v>
      </c>
      <c r="D406" s="37"/>
      <c r="E406" s="37" t="s">
        <v>19</v>
      </c>
      <c r="F406" s="37">
        <v>14</v>
      </c>
      <c r="G406" s="37">
        <v>15</v>
      </c>
      <c r="H406" s="143" t="s">
        <v>337</v>
      </c>
      <c r="I406" s="37" t="s">
        <v>338</v>
      </c>
      <c r="J406" s="37">
        <v>1</v>
      </c>
      <c r="K406" t="s">
        <v>259</v>
      </c>
      <c r="N40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6" s="21" t="e">
        <f>IF(AND(N406&lt;&gt;"",#REF!=""),"Tipologia","")</f>
        <v>#REF!</v>
      </c>
      <c r="P406" s="21" t="e">
        <f>IF(AND(N406&lt;&gt;"",#REF!=""),"Data","")</f>
        <v>#REF!</v>
      </c>
      <c r="Q406" s="21" t="e">
        <f>IF(AND(N406&lt;&gt;"",#REF!=""),"Zona","")</f>
        <v>#REF!</v>
      </c>
      <c r="R406" s="21" t="e">
        <f>IF(AND(N406&lt;&gt;"",#REF!=""),"Circolo","")</f>
        <v>#REF!</v>
      </c>
      <c r="S406" s="10" t="str">
        <f t="shared" si="19"/>
        <v/>
      </c>
      <c r="T406" s="4"/>
      <c r="U406" s="2"/>
      <c r="V406" s="2"/>
    </row>
    <row r="407" spans="2:22" ht="21" x14ac:dyDescent="0.25">
      <c r="B407" s="166" t="s">
        <v>261</v>
      </c>
      <c r="C407" s="42" t="s">
        <v>73</v>
      </c>
      <c r="D407" s="37" t="s">
        <v>596</v>
      </c>
      <c r="E407" s="37" t="s">
        <v>18</v>
      </c>
      <c r="F407" s="37">
        <v>14</v>
      </c>
      <c r="G407" s="37">
        <v>15</v>
      </c>
      <c r="H407" s="143" t="s">
        <v>466</v>
      </c>
      <c r="I407" s="37" t="s">
        <v>143</v>
      </c>
      <c r="J407" s="37">
        <v>4</v>
      </c>
      <c r="K407" t="s">
        <v>259</v>
      </c>
      <c r="N40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7" s="21" t="e">
        <f>IF(AND(N407&lt;&gt;"",#REF!=""),"Tipologia","")</f>
        <v>#REF!</v>
      </c>
      <c r="P407" s="21" t="e">
        <f>IF(AND(N407&lt;&gt;"",#REF!=""),"Data","")</f>
        <v>#REF!</v>
      </c>
      <c r="Q407" s="21" t="e">
        <f>IF(AND(N407&lt;&gt;"",#REF!=""),"Zona","")</f>
        <v>#REF!</v>
      </c>
      <c r="R407" s="21" t="e">
        <f>IF(AND(N407&lt;&gt;"",#REF!=""),"Circolo","")</f>
        <v>#REF!</v>
      </c>
      <c r="S407" s="10" t="str">
        <f t="shared" si="19"/>
        <v/>
      </c>
      <c r="T407" s="4"/>
      <c r="U407" s="2"/>
      <c r="V407" s="2"/>
    </row>
    <row r="408" spans="2:22" ht="21" x14ac:dyDescent="0.25">
      <c r="B408" s="166" t="s">
        <v>261</v>
      </c>
      <c r="C408" s="42" t="s">
        <v>73</v>
      </c>
      <c r="D408" s="37"/>
      <c r="E408" s="37" t="s">
        <v>18</v>
      </c>
      <c r="F408" s="37">
        <v>14</v>
      </c>
      <c r="G408" s="37">
        <v>15</v>
      </c>
      <c r="H408" s="143" t="s">
        <v>379</v>
      </c>
      <c r="I408" s="37" t="s">
        <v>136</v>
      </c>
      <c r="J408" s="37">
        <v>5</v>
      </c>
      <c r="K408" t="s">
        <v>259</v>
      </c>
      <c r="N40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8" s="21" t="e">
        <f>IF(AND(N408&lt;&gt;"",#REF!=""),"Tipologia","")</f>
        <v>#REF!</v>
      </c>
      <c r="P408" s="21" t="e">
        <f>IF(AND(N408&lt;&gt;"",#REF!=""),"Data","")</f>
        <v>#REF!</v>
      </c>
      <c r="Q408" s="21" t="e">
        <f>IF(AND(N408&lt;&gt;"",#REF!=""),"Zona","")</f>
        <v>#REF!</v>
      </c>
      <c r="R408" s="21" t="e">
        <f>IF(AND(N408&lt;&gt;"",#REF!=""),"Circolo","")</f>
        <v>#REF!</v>
      </c>
      <c r="S408" s="10" t="str">
        <f t="shared" si="19"/>
        <v/>
      </c>
      <c r="T408" s="4"/>
      <c r="U408" s="2"/>
      <c r="V408" s="2"/>
    </row>
    <row r="409" spans="2:22" ht="21" x14ac:dyDescent="0.25">
      <c r="B409" s="166" t="s">
        <v>261</v>
      </c>
      <c r="C409" s="42" t="s">
        <v>73</v>
      </c>
      <c r="D409" s="37"/>
      <c r="E409" s="37" t="s">
        <v>19</v>
      </c>
      <c r="F409" s="37">
        <v>14</v>
      </c>
      <c r="G409" s="37">
        <v>15</v>
      </c>
      <c r="H409" s="143" t="s">
        <v>533</v>
      </c>
      <c r="I409" s="37" t="s">
        <v>137</v>
      </c>
      <c r="J409" s="37">
        <v>6</v>
      </c>
      <c r="K409" t="s">
        <v>259</v>
      </c>
      <c r="N40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9" s="21" t="e">
        <f>IF(AND(N409&lt;&gt;"",#REF!=""),"Tipologia","")</f>
        <v>#REF!</v>
      </c>
      <c r="P409" s="21" t="e">
        <f>IF(AND(N409&lt;&gt;"",#REF!=""),"Data","")</f>
        <v>#REF!</v>
      </c>
      <c r="Q409" s="21" t="e">
        <f>IF(AND(N409&lt;&gt;"",#REF!=""),"Zona","")</f>
        <v>#REF!</v>
      </c>
      <c r="R409" s="21" t="e">
        <f>IF(AND(N409&lt;&gt;"",#REF!=""),"Circolo","")</f>
        <v>#REF!</v>
      </c>
      <c r="S409" s="10" t="str">
        <f t="shared" si="19"/>
        <v/>
      </c>
      <c r="T409" s="4"/>
      <c r="U409" s="2"/>
      <c r="V409" s="2"/>
    </row>
    <row r="410" spans="2:22" ht="21" x14ac:dyDescent="0.25">
      <c r="B410" s="166" t="s">
        <v>385</v>
      </c>
      <c r="C410" s="42" t="s">
        <v>73</v>
      </c>
      <c r="D410" s="37"/>
      <c r="E410" s="37" t="s">
        <v>22</v>
      </c>
      <c r="F410" s="37">
        <v>14</v>
      </c>
      <c r="G410" s="37"/>
      <c r="H410" s="143" t="s">
        <v>329</v>
      </c>
      <c r="I410" s="37" t="s">
        <v>172</v>
      </c>
      <c r="J410" s="37">
        <v>7</v>
      </c>
      <c r="K410" t="s">
        <v>216</v>
      </c>
      <c r="N41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0" s="21" t="e">
        <f>IF(AND(N410&lt;&gt;"",#REF!=""),"Tipologia","")</f>
        <v>#REF!</v>
      </c>
      <c r="P410" s="21" t="e">
        <f>IF(AND(N410&lt;&gt;"",#REF!=""),"Data","")</f>
        <v>#REF!</v>
      </c>
      <c r="Q410" s="21" t="e">
        <f>IF(AND(N410&lt;&gt;"",#REF!=""),"Zona","")</f>
        <v>#REF!</v>
      </c>
      <c r="R410" s="21" t="e">
        <f>IF(AND(N410&lt;&gt;"",#REF!=""),"Circolo","")</f>
        <v>#REF!</v>
      </c>
      <c r="S410" s="10" t="str">
        <f t="shared" si="19"/>
        <v/>
      </c>
      <c r="T410" s="4"/>
      <c r="U410" s="2"/>
      <c r="V410" s="2"/>
    </row>
    <row r="411" spans="2:22" ht="21" x14ac:dyDescent="0.25">
      <c r="B411" s="166" t="s">
        <v>346</v>
      </c>
      <c r="C411" s="42" t="s">
        <v>73</v>
      </c>
      <c r="D411" s="37"/>
      <c r="E411" s="37" t="s">
        <v>23</v>
      </c>
      <c r="F411" s="37">
        <v>15</v>
      </c>
      <c r="G411" s="37"/>
      <c r="H411" s="143" t="s">
        <v>405</v>
      </c>
      <c r="I411" s="37" t="s">
        <v>186</v>
      </c>
      <c r="J411" s="37">
        <v>3</v>
      </c>
      <c r="K411" t="s">
        <v>220</v>
      </c>
      <c r="N41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1" s="21" t="e">
        <f>IF(AND(N411&lt;&gt;"",#REF!=""),"Tipologia","")</f>
        <v>#REF!</v>
      </c>
      <c r="P411" s="21" t="e">
        <f>IF(AND(N411&lt;&gt;"",#REF!=""),"Data","")</f>
        <v>#REF!</v>
      </c>
      <c r="Q411" s="21" t="e">
        <f>IF(AND(N411&lt;&gt;"",#REF!=""),"Zona","")</f>
        <v>#REF!</v>
      </c>
      <c r="R411" s="21" t="e">
        <f>IF(AND(N411&lt;&gt;"",#REF!=""),"Circolo","")</f>
        <v>#REF!</v>
      </c>
      <c r="S411" s="10" t="str">
        <f t="shared" si="19"/>
        <v/>
      </c>
      <c r="T411" s="4"/>
      <c r="U411" s="2"/>
      <c r="V411" s="2"/>
    </row>
    <row r="412" spans="2:22" ht="21" x14ac:dyDescent="0.25">
      <c r="B412" s="166" t="s">
        <v>346</v>
      </c>
      <c r="C412" s="42" t="s">
        <v>73</v>
      </c>
      <c r="D412" s="37"/>
      <c r="E412" s="37" t="s">
        <v>24</v>
      </c>
      <c r="F412" s="37">
        <v>15</v>
      </c>
      <c r="G412" s="37"/>
      <c r="H412" s="143" t="s">
        <v>578</v>
      </c>
      <c r="I412" s="37" t="s">
        <v>92</v>
      </c>
      <c r="J412" s="37">
        <v>4</v>
      </c>
      <c r="K412" t="s">
        <v>220</v>
      </c>
      <c r="N41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2" s="21" t="e">
        <f>IF(AND(N412&lt;&gt;"",#REF!=""),"Tipologia","")</f>
        <v>#REF!</v>
      </c>
      <c r="P412" s="21" t="e">
        <f>IF(AND(N412&lt;&gt;"",#REF!=""),"Data","")</f>
        <v>#REF!</v>
      </c>
      <c r="Q412" s="21" t="e">
        <f>IF(AND(N412&lt;&gt;"",#REF!=""),"Zona","")</f>
        <v>#REF!</v>
      </c>
      <c r="R412" s="21" t="e">
        <f>IF(AND(N412&lt;&gt;"",#REF!=""),"Circolo","")</f>
        <v>#REF!</v>
      </c>
      <c r="S412" s="10" t="str">
        <f t="shared" si="19"/>
        <v/>
      </c>
      <c r="T412" s="4"/>
      <c r="U412" s="2"/>
      <c r="V412" s="2"/>
    </row>
    <row r="413" spans="2:22" ht="21" x14ac:dyDescent="0.25">
      <c r="B413" s="166" t="s">
        <v>428</v>
      </c>
      <c r="C413" s="42" t="s">
        <v>73</v>
      </c>
      <c r="D413" s="37"/>
      <c r="E413" s="37" t="s">
        <v>18</v>
      </c>
      <c r="F413" s="37">
        <v>15</v>
      </c>
      <c r="G413" s="37">
        <v>16</v>
      </c>
      <c r="H413" s="143" t="s">
        <v>452</v>
      </c>
      <c r="I413" s="37" t="s">
        <v>168</v>
      </c>
      <c r="J413" s="37">
        <v>7</v>
      </c>
      <c r="K413" t="s">
        <v>276</v>
      </c>
      <c r="N41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3" s="21" t="e">
        <f>IF(AND(N413&lt;&gt;"",#REF!=""),"Tipologia","")</f>
        <v>#REF!</v>
      </c>
      <c r="P413" s="21" t="e">
        <f>IF(AND(N413&lt;&gt;"",#REF!=""),"Data","")</f>
        <v>#REF!</v>
      </c>
      <c r="Q413" s="21" t="e">
        <f>IF(AND(N413&lt;&gt;"",#REF!=""),"Zona","")</f>
        <v>#REF!</v>
      </c>
      <c r="R413" s="21" t="e">
        <f>IF(AND(N413&lt;&gt;"",#REF!=""),"Circolo","")</f>
        <v>#REF!</v>
      </c>
      <c r="S413" s="10" t="str">
        <f t="shared" si="19"/>
        <v/>
      </c>
      <c r="T413" s="4"/>
      <c r="U413" s="2"/>
      <c r="V413" s="2"/>
    </row>
    <row r="414" spans="2:22" ht="21" x14ac:dyDescent="0.25">
      <c r="B414" s="166" t="s">
        <v>346</v>
      </c>
      <c r="C414" s="42" t="s">
        <v>73</v>
      </c>
      <c r="D414" s="37"/>
      <c r="E414" s="37" t="s">
        <v>22</v>
      </c>
      <c r="F414" s="37">
        <v>15</v>
      </c>
      <c r="G414" s="37"/>
      <c r="H414" s="143" t="s">
        <v>329</v>
      </c>
      <c r="I414" s="37" t="s">
        <v>174</v>
      </c>
      <c r="J414" s="37">
        <v>7</v>
      </c>
      <c r="K414" t="s">
        <v>220</v>
      </c>
      <c r="N414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4" s="21" t="e">
        <f>IF(AND(N414&lt;&gt;"",#REF!=""),"Tipologia","")</f>
        <v>#REF!</v>
      </c>
      <c r="P414" s="21" t="e">
        <f>IF(AND(N414&lt;&gt;"",#REF!=""),"Data","")</f>
        <v>#REF!</v>
      </c>
      <c r="Q414" s="21" t="e">
        <f>IF(AND(N414&lt;&gt;"",#REF!=""),"Zona","")</f>
        <v>#REF!</v>
      </c>
      <c r="R414" s="21" t="e">
        <f>IF(AND(N414&lt;&gt;"",#REF!=""),"Circolo","")</f>
        <v>#REF!</v>
      </c>
      <c r="S414" s="10" t="str">
        <f t="shared" si="19"/>
        <v/>
      </c>
      <c r="T414" s="4"/>
      <c r="U414" s="2"/>
      <c r="V414" s="2"/>
    </row>
    <row r="415" spans="2:22" ht="21" x14ac:dyDescent="0.25">
      <c r="B415" s="166" t="s">
        <v>309</v>
      </c>
      <c r="C415" s="42" t="s">
        <v>73</v>
      </c>
      <c r="D415" s="37"/>
      <c r="E415" s="37" t="s">
        <v>19</v>
      </c>
      <c r="F415" s="37">
        <v>21</v>
      </c>
      <c r="G415" s="37">
        <v>22</v>
      </c>
      <c r="H415" s="143" t="s">
        <v>364</v>
      </c>
      <c r="I415" s="37" t="s">
        <v>154</v>
      </c>
      <c r="J415" s="37">
        <v>1</v>
      </c>
      <c r="K415" t="s">
        <v>259</v>
      </c>
      <c r="N415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5" s="21" t="e">
        <f>IF(AND(N415&lt;&gt;"",#REF!=""),"Tipologia","")</f>
        <v>#REF!</v>
      </c>
      <c r="P415" s="21" t="e">
        <f>IF(AND(N415&lt;&gt;"",#REF!=""),"Data","")</f>
        <v>#REF!</v>
      </c>
      <c r="Q415" s="21" t="e">
        <f>IF(AND(N415&lt;&gt;"",#REF!=""),"Zona","")</f>
        <v>#REF!</v>
      </c>
      <c r="R415" s="21" t="e">
        <f>IF(AND(N415&lt;&gt;"",#REF!=""),"Circolo","")</f>
        <v>#REF!</v>
      </c>
      <c r="S415" s="10" t="str">
        <f t="shared" si="19"/>
        <v/>
      </c>
      <c r="T415" s="4"/>
      <c r="U415" s="2"/>
      <c r="V415" s="2"/>
    </row>
    <row r="416" spans="2:22" ht="21" x14ac:dyDescent="0.25">
      <c r="B416" s="166" t="s">
        <v>309</v>
      </c>
      <c r="C416" s="42" t="s">
        <v>73</v>
      </c>
      <c r="D416" s="37"/>
      <c r="E416" s="37" t="s">
        <v>19</v>
      </c>
      <c r="F416" s="37">
        <v>21</v>
      </c>
      <c r="G416" s="37">
        <v>22</v>
      </c>
      <c r="H416" s="143" t="s">
        <v>507</v>
      </c>
      <c r="I416" s="37" t="s">
        <v>525</v>
      </c>
      <c r="J416" s="37">
        <v>2</v>
      </c>
      <c r="K416" t="s">
        <v>259</v>
      </c>
      <c r="N416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6" s="21" t="e">
        <f>IF(AND(N416&lt;&gt;"",#REF!=""),"Tipologia","")</f>
        <v>#REF!</v>
      </c>
      <c r="P416" s="21" t="e">
        <f>IF(AND(N416&lt;&gt;"",#REF!=""),"Data","")</f>
        <v>#REF!</v>
      </c>
      <c r="Q416" s="21" t="e">
        <f>IF(AND(N416&lt;&gt;"",#REF!=""),"Zona","")</f>
        <v>#REF!</v>
      </c>
      <c r="R416" s="21" t="e">
        <f>IF(AND(N416&lt;&gt;"",#REF!=""),"Circolo","")</f>
        <v>#REF!</v>
      </c>
      <c r="S416" s="10" t="str">
        <f t="shared" si="19"/>
        <v/>
      </c>
      <c r="T416" s="4"/>
      <c r="U416" s="2"/>
      <c r="V416" s="2"/>
    </row>
    <row r="417" spans="2:22" ht="21" x14ac:dyDescent="0.25">
      <c r="B417" s="166" t="s">
        <v>309</v>
      </c>
      <c r="C417" s="42" t="s">
        <v>73</v>
      </c>
      <c r="D417" s="37"/>
      <c r="E417" s="37" t="s">
        <v>19</v>
      </c>
      <c r="F417" s="37">
        <v>21</v>
      </c>
      <c r="G417" s="37">
        <v>22</v>
      </c>
      <c r="H417" s="143" t="s">
        <v>477</v>
      </c>
      <c r="I417" s="37" t="s">
        <v>188</v>
      </c>
      <c r="J417" s="37">
        <v>3</v>
      </c>
      <c r="K417" t="s">
        <v>259</v>
      </c>
      <c r="N417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7" s="21" t="e">
        <f>IF(AND(N417&lt;&gt;"",#REF!=""),"Tipologia","")</f>
        <v>#REF!</v>
      </c>
      <c r="P417" s="21" t="e">
        <f>IF(AND(N417&lt;&gt;"",#REF!=""),"Data","")</f>
        <v>#REF!</v>
      </c>
      <c r="Q417" s="21" t="e">
        <f>IF(AND(N417&lt;&gt;"",#REF!=""),"Zona","")</f>
        <v>#REF!</v>
      </c>
      <c r="R417" s="21" t="e">
        <f>IF(AND(N417&lt;&gt;"",#REF!=""),"Circolo","")</f>
        <v>#REF!</v>
      </c>
      <c r="S417" s="10" t="str">
        <f t="shared" si="19"/>
        <v/>
      </c>
      <c r="T417" s="4"/>
      <c r="U417" s="2"/>
      <c r="V417" s="2"/>
    </row>
    <row r="418" spans="2:22" ht="21" x14ac:dyDescent="0.25">
      <c r="B418" s="166" t="s">
        <v>309</v>
      </c>
      <c r="C418" s="42" t="s">
        <v>73</v>
      </c>
      <c r="D418" s="37"/>
      <c r="E418" s="37" t="s">
        <v>19</v>
      </c>
      <c r="F418" s="37">
        <v>21</v>
      </c>
      <c r="G418" s="37">
        <v>22</v>
      </c>
      <c r="H418" s="143" t="s">
        <v>532</v>
      </c>
      <c r="I418" s="37" t="s">
        <v>147</v>
      </c>
      <c r="J418" s="37">
        <v>4</v>
      </c>
      <c r="K418" t="s">
        <v>259</v>
      </c>
      <c r="N418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8" s="21" t="e">
        <f>IF(AND(N418&lt;&gt;"",#REF!=""),"Tipologia","")</f>
        <v>#REF!</v>
      </c>
      <c r="P418" s="21" t="e">
        <f>IF(AND(N418&lt;&gt;"",#REF!=""),"Data","")</f>
        <v>#REF!</v>
      </c>
      <c r="Q418" s="21" t="e">
        <f>IF(AND(N418&lt;&gt;"",#REF!=""),"Zona","")</f>
        <v>#REF!</v>
      </c>
      <c r="R418" s="21" t="e">
        <f>IF(AND(N418&lt;&gt;"",#REF!=""),"Circolo","")</f>
        <v>#REF!</v>
      </c>
      <c r="S418" s="10" t="str">
        <f t="shared" si="19"/>
        <v/>
      </c>
      <c r="T418" s="4"/>
      <c r="U418" s="2"/>
      <c r="V418" s="2"/>
    </row>
    <row r="419" spans="2:22" ht="21" x14ac:dyDescent="0.25">
      <c r="B419" s="166" t="s">
        <v>309</v>
      </c>
      <c r="C419" s="42" t="s">
        <v>73</v>
      </c>
      <c r="D419" s="37"/>
      <c r="E419" s="37" t="s">
        <v>19</v>
      </c>
      <c r="F419" s="37">
        <v>21</v>
      </c>
      <c r="G419" s="37">
        <v>22</v>
      </c>
      <c r="H419" s="143" t="s">
        <v>380</v>
      </c>
      <c r="I419" s="37" t="s">
        <v>103</v>
      </c>
      <c r="J419" s="37">
        <v>5</v>
      </c>
      <c r="K419" t="s">
        <v>259</v>
      </c>
      <c r="N419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9" s="21" t="e">
        <f>IF(AND(N419&lt;&gt;"",#REF!=""),"Tipologia","")</f>
        <v>#REF!</v>
      </c>
      <c r="P419" s="21" t="e">
        <f>IF(AND(N419&lt;&gt;"",#REF!=""),"Data","")</f>
        <v>#REF!</v>
      </c>
      <c r="Q419" s="21" t="e">
        <f>IF(AND(N419&lt;&gt;"",#REF!=""),"Zona","")</f>
        <v>#REF!</v>
      </c>
      <c r="R419" s="21" t="e">
        <f>IF(AND(N419&lt;&gt;"",#REF!=""),"Circolo","")</f>
        <v>#REF!</v>
      </c>
      <c r="S419" s="10" t="str">
        <f t="shared" si="19"/>
        <v/>
      </c>
      <c r="T419" s="4"/>
      <c r="U419" s="2"/>
      <c r="V419" s="2"/>
    </row>
    <row r="420" spans="2:22" ht="21" x14ac:dyDescent="0.25">
      <c r="B420" s="166" t="s">
        <v>309</v>
      </c>
      <c r="C420" s="42" t="s">
        <v>73</v>
      </c>
      <c r="D420" s="37"/>
      <c r="E420" s="37" t="s">
        <v>19</v>
      </c>
      <c r="F420" s="37">
        <v>21</v>
      </c>
      <c r="G420" s="37">
        <v>22</v>
      </c>
      <c r="H420" s="143" t="s">
        <v>420</v>
      </c>
      <c r="I420" s="37" t="s">
        <v>179</v>
      </c>
      <c r="J420" s="37">
        <v>6</v>
      </c>
      <c r="K420" t="s">
        <v>259</v>
      </c>
      <c r="N420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20" s="21" t="e">
        <f>IF(AND(N420&lt;&gt;"",#REF!=""),"Tipologia","")</f>
        <v>#REF!</v>
      </c>
      <c r="P420" s="21" t="e">
        <f>IF(AND(N420&lt;&gt;"",#REF!=""),"Data","")</f>
        <v>#REF!</v>
      </c>
      <c r="Q420" s="21" t="e">
        <f>IF(AND(N420&lt;&gt;"",#REF!=""),"Zona","")</f>
        <v>#REF!</v>
      </c>
      <c r="R420" s="21" t="e">
        <f>IF(AND(N420&lt;&gt;"",#REF!=""),"Circolo","")</f>
        <v>#REF!</v>
      </c>
      <c r="S420" s="10" t="str">
        <f t="shared" si="19"/>
        <v/>
      </c>
      <c r="T420" s="4"/>
      <c r="U420" s="2"/>
      <c r="V420" s="2"/>
    </row>
    <row r="421" spans="2:22" ht="21" x14ac:dyDescent="0.25">
      <c r="B421" s="166" t="s">
        <v>309</v>
      </c>
      <c r="C421" s="42" t="s">
        <v>73</v>
      </c>
      <c r="D421" s="37"/>
      <c r="E421" s="37" t="s">
        <v>208</v>
      </c>
      <c r="F421" s="37">
        <v>21</v>
      </c>
      <c r="G421" s="37">
        <v>22</v>
      </c>
      <c r="H421" s="143" t="s">
        <v>304</v>
      </c>
      <c r="I421" s="37" t="s">
        <v>175</v>
      </c>
      <c r="J421" s="37">
        <v>6</v>
      </c>
      <c r="K421" t="s">
        <v>259</v>
      </c>
      <c r="N421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21" s="21" t="e">
        <f>IF(AND(N421&lt;&gt;"",#REF!=""),"Tipologia","")</f>
        <v>#REF!</v>
      </c>
      <c r="P421" s="21" t="e">
        <f>IF(AND(N421&lt;&gt;"",#REF!=""),"Data","")</f>
        <v>#REF!</v>
      </c>
      <c r="Q421" s="21" t="e">
        <f>IF(AND(N421&lt;&gt;"",#REF!=""),"Zona","")</f>
        <v>#REF!</v>
      </c>
      <c r="R421" s="21" t="e">
        <f>IF(AND(N421&lt;&gt;"",#REF!=""),"Circolo","")</f>
        <v>#REF!</v>
      </c>
      <c r="S421" s="10" t="str">
        <f>IF(N421="ERRORE! MANCA…",1,"")</f>
        <v/>
      </c>
      <c r="T421" s="4"/>
      <c r="U421" s="2"/>
      <c r="V421" s="2"/>
    </row>
    <row r="422" spans="2:22" ht="21" x14ac:dyDescent="0.25">
      <c r="B422" s="166" t="s">
        <v>309</v>
      </c>
      <c r="C422" s="42" t="s">
        <v>73</v>
      </c>
      <c r="D422" s="37"/>
      <c r="E422" s="37" t="s">
        <v>19</v>
      </c>
      <c r="F422" s="37">
        <v>21</v>
      </c>
      <c r="G422" s="37">
        <v>22</v>
      </c>
      <c r="H422" s="143" t="s">
        <v>513</v>
      </c>
      <c r="I422" s="37" t="s">
        <v>173</v>
      </c>
      <c r="J422" s="37">
        <v>7</v>
      </c>
      <c r="K422" t="s">
        <v>259</v>
      </c>
      <c r="N422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22" s="21" t="e">
        <f>IF(AND(N422&lt;&gt;"",#REF!=""),"Tipologia","")</f>
        <v>#REF!</v>
      </c>
      <c r="P422" s="21" t="e">
        <f>IF(AND(N422&lt;&gt;"",#REF!=""),"Data","")</f>
        <v>#REF!</v>
      </c>
      <c r="Q422" s="21" t="e">
        <f>IF(AND(N422&lt;&gt;"",#REF!=""),"Zona","")</f>
        <v>#REF!</v>
      </c>
      <c r="R422" s="21" t="e">
        <f>IF(AND(N422&lt;&gt;"",#REF!=""),"Circolo","")</f>
        <v>#REF!</v>
      </c>
      <c r="S422" s="10" t="str">
        <f>IF(N422="ERRORE! MANCA…",1,"")</f>
        <v/>
      </c>
      <c r="T422" s="4"/>
      <c r="U422" s="2"/>
      <c r="V422" s="2"/>
    </row>
    <row r="423" spans="2:22" ht="21" x14ac:dyDescent="0.25">
      <c r="B423" s="166" t="s">
        <v>309</v>
      </c>
      <c r="C423" s="42" t="s">
        <v>73</v>
      </c>
      <c r="D423" s="37"/>
      <c r="E423" s="37" t="s">
        <v>19</v>
      </c>
      <c r="F423" s="37">
        <v>21</v>
      </c>
      <c r="G423" s="37">
        <v>22</v>
      </c>
      <c r="H423" s="143" t="s">
        <v>514</v>
      </c>
      <c r="I423" s="37" t="s">
        <v>125</v>
      </c>
      <c r="J423" s="37">
        <v>7</v>
      </c>
      <c r="K423" t="s">
        <v>259</v>
      </c>
      <c r="N423" s="20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23" s="21" t="e">
        <f>IF(AND(N423&lt;&gt;"",#REF!=""),"Tipologia","")</f>
        <v>#REF!</v>
      </c>
      <c r="P423" s="21" t="e">
        <f>IF(AND(N423&lt;&gt;"",#REF!=""),"Data","")</f>
        <v>#REF!</v>
      </c>
      <c r="Q423" s="21" t="e">
        <f>IF(AND(N423&lt;&gt;"",#REF!=""),"Zona","")</f>
        <v>#REF!</v>
      </c>
      <c r="R423" s="21" t="e">
        <f>IF(AND(N423&lt;&gt;"",#REF!=""),"Circolo","")</f>
        <v>#REF!</v>
      </c>
      <c r="S423" s="10" t="str">
        <f>IF(N423="ERRORE! MANCA…",1,"")</f>
        <v/>
      </c>
      <c r="T423" s="4"/>
      <c r="U423" s="2"/>
      <c r="V423" s="2"/>
    </row>
    <row r="424" spans="2:22" ht="15.75" x14ac:dyDescent="0.25">
      <c r="B424" s="166" t="s">
        <v>348</v>
      </c>
      <c r="C424" s="42" t="s">
        <v>73</v>
      </c>
      <c r="D424" s="37"/>
      <c r="E424" s="37" t="s">
        <v>24</v>
      </c>
      <c r="F424" s="37">
        <v>22</v>
      </c>
      <c r="G424" s="37"/>
      <c r="H424" s="143" t="s">
        <v>553</v>
      </c>
      <c r="I424" s="37" t="s">
        <v>194</v>
      </c>
      <c r="J424" s="37">
        <v>3</v>
      </c>
      <c r="K424" t="s">
        <v>220</v>
      </c>
    </row>
    <row r="425" spans="2:22" ht="15.75" x14ac:dyDescent="0.25">
      <c r="B425" s="166" t="s">
        <v>348</v>
      </c>
      <c r="C425" s="42" t="s">
        <v>73</v>
      </c>
      <c r="D425" s="37"/>
      <c r="E425" s="37" t="s">
        <v>22</v>
      </c>
      <c r="F425" s="37">
        <v>22</v>
      </c>
      <c r="G425" s="37"/>
      <c r="H425" s="143" t="s">
        <v>329</v>
      </c>
      <c r="I425" s="37" t="s">
        <v>194</v>
      </c>
      <c r="J425" s="37">
        <v>3</v>
      </c>
      <c r="K425" t="s">
        <v>220</v>
      </c>
    </row>
    <row r="426" spans="2:22" ht="15.75" x14ac:dyDescent="0.25">
      <c r="B426" s="166" t="s">
        <v>291</v>
      </c>
      <c r="C426" s="42" t="s">
        <v>73</v>
      </c>
      <c r="D426" s="37"/>
      <c r="E426" s="37" t="s">
        <v>51</v>
      </c>
      <c r="F426" s="37">
        <v>27</v>
      </c>
      <c r="G426" s="37">
        <v>29</v>
      </c>
      <c r="H426" s="143" t="s">
        <v>365</v>
      </c>
      <c r="I426" s="37" t="s">
        <v>108</v>
      </c>
      <c r="J426" s="37">
        <v>1</v>
      </c>
      <c r="K426" t="s">
        <v>237</v>
      </c>
    </row>
    <row r="427" spans="2:22" ht="15.75" x14ac:dyDescent="0.25">
      <c r="B427" s="166" t="s">
        <v>81</v>
      </c>
      <c r="C427" s="42" t="s">
        <v>73</v>
      </c>
      <c r="D427" s="37"/>
      <c r="E427" s="37" t="s">
        <v>18</v>
      </c>
      <c r="F427" s="37">
        <v>27</v>
      </c>
      <c r="G427" s="37">
        <v>28</v>
      </c>
      <c r="H427" s="143" t="s">
        <v>58</v>
      </c>
      <c r="I427" s="37" t="s">
        <v>50</v>
      </c>
      <c r="J427" s="37">
        <v>4</v>
      </c>
      <c r="K427" t="s">
        <v>262</v>
      </c>
    </row>
    <row r="428" spans="2:22" ht="15.75" x14ac:dyDescent="0.25">
      <c r="B428" s="166" t="s">
        <v>353</v>
      </c>
      <c r="C428" s="42" t="s">
        <v>73</v>
      </c>
      <c r="D428" s="37"/>
      <c r="E428" s="37" t="s">
        <v>24</v>
      </c>
      <c r="F428" s="37">
        <v>28</v>
      </c>
      <c r="G428" s="37"/>
      <c r="H428" s="143" t="s">
        <v>515</v>
      </c>
      <c r="I428" s="37" t="s">
        <v>168</v>
      </c>
      <c r="J428" s="37">
        <v>7</v>
      </c>
      <c r="K428" t="s">
        <v>216</v>
      </c>
    </row>
    <row r="429" spans="2:22" ht="15.75" x14ac:dyDescent="0.25">
      <c r="B429" s="166" t="s">
        <v>350</v>
      </c>
      <c r="C429" s="42" t="s">
        <v>73</v>
      </c>
      <c r="D429" s="37"/>
      <c r="E429" s="37" t="s">
        <v>24</v>
      </c>
      <c r="F429" s="37">
        <v>29</v>
      </c>
      <c r="G429" s="37"/>
      <c r="H429" s="143" t="s">
        <v>539</v>
      </c>
      <c r="I429" s="37" t="s">
        <v>540</v>
      </c>
      <c r="J429" s="37">
        <v>2</v>
      </c>
      <c r="K429" t="s">
        <v>220</v>
      </c>
    </row>
    <row r="430" spans="2:22" ht="15.75" x14ac:dyDescent="0.25">
      <c r="B430" s="166" t="s">
        <v>350</v>
      </c>
      <c r="C430" s="42" t="s">
        <v>73</v>
      </c>
      <c r="D430" s="37"/>
      <c r="E430" s="37" t="s">
        <v>22</v>
      </c>
      <c r="F430" s="37">
        <v>29</v>
      </c>
      <c r="G430" s="37"/>
      <c r="H430" s="143" t="s">
        <v>329</v>
      </c>
      <c r="I430" s="37" t="s">
        <v>145</v>
      </c>
      <c r="J430" s="37">
        <v>4</v>
      </c>
      <c r="K430" t="s">
        <v>220</v>
      </c>
    </row>
    <row r="431" spans="2:22" ht="15.75" x14ac:dyDescent="0.25">
      <c r="B431" s="166" t="s">
        <v>350</v>
      </c>
      <c r="C431" s="42" t="s">
        <v>73</v>
      </c>
      <c r="D431" s="37"/>
      <c r="E431" s="37" t="s">
        <v>24</v>
      </c>
      <c r="F431" s="37">
        <v>29</v>
      </c>
      <c r="G431" s="37"/>
      <c r="H431" s="143" t="s">
        <v>381</v>
      </c>
      <c r="I431" s="37" t="s">
        <v>127</v>
      </c>
      <c r="J431" s="37">
        <v>5</v>
      </c>
      <c r="K431" t="s">
        <v>220</v>
      </c>
    </row>
    <row r="432" spans="2:22" ht="15.75" x14ac:dyDescent="0.25">
      <c r="B432" s="166" t="s">
        <v>350</v>
      </c>
      <c r="C432" s="42" t="s">
        <v>73</v>
      </c>
      <c r="D432" s="37"/>
      <c r="E432" s="37" t="s">
        <v>23</v>
      </c>
      <c r="F432" s="37">
        <v>29</v>
      </c>
      <c r="G432" s="37"/>
      <c r="H432" s="143" t="s">
        <v>516</v>
      </c>
      <c r="I432" s="37" t="s">
        <v>168</v>
      </c>
      <c r="J432" s="37">
        <v>7</v>
      </c>
      <c r="K432" t="s">
        <v>220</v>
      </c>
    </row>
    <row r="433" spans="2:11" ht="15.75" x14ac:dyDescent="0.25">
      <c r="B433" s="166" t="s">
        <v>458</v>
      </c>
      <c r="C433" s="42" t="s">
        <v>73</v>
      </c>
      <c r="D433" s="37"/>
      <c r="E433" s="37" t="s">
        <v>21</v>
      </c>
      <c r="F433" s="37">
        <v>31</v>
      </c>
      <c r="G433" s="37" t="s">
        <v>455</v>
      </c>
      <c r="H433" s="143" t="s">
        <v>302</v>
      </c>
      <c r="I433" s="37" t="s">
        <v>49</v>
      </c>
      <c r="J433" s="37">
        <v>3</v>
      </c>
      <c r="K433" t="s">
        <v>312</v>
      </c>
    </row>
    <row r="434" spans="2:11" ht="15.75" x14ac:dyDescent="0.25">
      <c r="B434" s="166" t="s">
        <v>65</v>
      </c>
      <c r="C434" s="42" t="s">
        <v>74</v>
      </c>
      <c r="D434" s="37"/>
      <c r="E434" s="37"/>
      <c r="F434" s="37"/>
      <c r="G434" s="37" t="s">
        <v>65</v>
      </c>
      <c r="H434" s="143" t="s">
        <v>9</v>
      </c>
      <c r="I434" s="37"/>
      <c r="J434" s="37"/>
      <c r="K434" t="s">
        <v>65</v>
      </c>
    </row>
    <row r="435" spans="2:11" ht="15.75" x14ac:dyDescent="0.25">
      <c r="B435" s="166" t="s">
        <v>366</v>
      </c>
      <c r="C435" s="42" t="s">
        <v>74</v>
      </c>
      <c r="D435" s="37"/>
      <c r="E435" s="37" t="s">
        <v>23</v>
      </c>
      <c r="F435" s="37">
        <v>1</v>
      </c>
      <c r="G435" s="37"/>
      <c r="H435" s="143" t="s">
        <v>327</v>
      </c>
      <c r="I435" s="37" t="s">
        <v>166</v>
      </c>
      <c r="J435" s="37">
        <v>1</v>
      </c>
      <c r="K435" t="s">
        <v>215</v>
      </c>
    </row>
    <row r="436" spans="2:11" ht="15.75" x14ac:dyDescent="0.25">
      <c r="B436" s="166" t="s">
        <v>366</v>
      </c>
      <c r="C436" s="42" t="s">
        <v>74</v>
      </c>
      <c r="D436" s="37"/>
      <c r="E436" s="37" t="s">
        <v>23</v>
      </c>
      <c r="F436" s="37">
        <v>1</v>
      </c>
      <c r="G436" s="37"/>
      <c r="H436" s="143" t="s">
        <v>508</v>
      </c>
      <c r="I436" s="37" t="s">
        <v>98</v>
      </c>
      <c r="J436" s="37">
        <v>2</v>
      </c>
      <c r="K436" t="s">
        <v>215</v>
      </c>
    </row>
    <row r="437" spans="2:11" ht="15.75" x14ac:dyDescent="0.25">
      <c r="B437" s="166" t="s">
        <v>366</v>
      </c>
      <c r="C437" s="42" t="s">
        <v>74</v>
      </c>
      <c r="D437" s="37"/>
      <c r="E437" s="37" t="s">
        <v>24</v>
      </c>
      <c r="F437" s="37">
        <v>1</v>
      </c>
      <c r="G437" s="37"/>
      <c r="H437" s="143" t="s">
        <v>582</v>
      </c>
      <c r="I437" s="37" t="s">
        <v>57</v>
      </c>
      <c r="J437" s="37">
        <v>4</v>
      </c>
      <c r="K437" t="s">
        <v>215</v>
      </c>
    </row>
    <row r="438" spans="2:11" ht="15.75" x14ac:dyDescent="0.25">
      <c r="B438" s="166" t="s">
        <v>366</v>
      </c>
      <c r="C438" s="42" t="s">
        <v>74</v>
      </c>
      <c r="D438" s="37"/>
      <c r="E438" s="37" t="s">
        <v>23</v>
      </c>
      <c r="F438" s="37">
        <v>1</v>
      </c>
      <c r="G438" s="37"/>
      <c r="H438" s="143" t="s">
        <v>583</v>
      </c>
      <c r="I438" s="37" t="s">
        <v>57</v>
      </c>
      <c r="J438" s="37">
        <v>4</v>
      </c>
      <c r="K438" t="s">
        <v>215</v>
      </c>
    </row>
    <row r="439" spans="2:11" ht="15.75" x14ac:dyDescent="0.25">
      <c r="B439" s="166" t="s">
        <v>345</v>
      </c>
      <c r="C439" s="42" t="s">
        <v>74</v>
      </c>
      <c r="D439" s="37"/>
      <c r="E439" s="37" t="s">
        <v>24</v>
      </c>
      <c r="F439" s="37">
        <v>2</v>
      </c>
      <c r="G439" s="37"/>
      <c r="H439" s="143" t="s">
        <v>421</v>
      </c>
      <c r="I439" s="37" t="s">
        <v>181</v>
      </c>
      <c r="J439" s="37">
        <v>6</v>
      </c>
      <c r="K439" t="s">
        <v>219</v>
      </c>
    </row>
    <row r="440" spans="2:11" ht="15.75" x14ac:dyDescent="0.25">
      <c r="B440" s="166" t="s">
        <v>476</v>
      </c>
      <c r="C440" s="42" t="s">
        <v>74</v>
      </c>
      <c r="D440" s="37"/>
      <c r="E440" s="37" t="s">
        <v>51</v>
      </c>
      <c r="F440" s="37">
        <v>3</v>
      </c>
      <c r="G440" s="37">
        <v>5</v>
      </c>
      <c r="H440" s="143" t="s">
        <v>382</v>
      </c>
      <c r="I440" s="37" t="s">
        <v>40</v>
      </c>
      <c r="J440" s="37">
        <v>5</v>
      </c>
      <c r="K440" t="s">
        <v>237</v>
      </c>
    </row>
    <row r="441" spans="2:11" ht="15.75" x14ac:dyDescent="0.25">
      <c r="B441" s="166" t="s">
        <v>340</v>
      </c>
      <c r="C441" s="42" t="s">
        <v>74</v>
      </c>
      <c r="D441" s="37"/>
      <c r="E441" s="37" t="s">
        <v>23</v>
      </c>
      <c r="F441" s="37">
        <v>4</v>
      </c>
      <c r="G441" s="37"/>
      <c r="H441" s="143" t="s">
        <v>423</v>
      </c>
      <c r="I441" s="37" t="s">
        <v>152</v>
      </c>
      <c r="J441" s="37">
        <v>1</v>
      </c>
      <c r="K441" t="s">
        <v>216</v>
      </c>
    </row>
    <row r="442" spans="2:11" ht="15.75" x14ac:dyDescent="0.25">
      <c r="B442" s="166" t="s">
        <v>311</v>
      </c>
      <c r="C442" s="42" t="s">
        <v>74</v>
      </c>
      <c r="D442" s="37"/>
      <c r="E442" s="37" t="s">
        <v>19</v>
      </c>
      <c r="F442" s="37">
        <v>4</v>
      </c>
      <c r="G442" s="37">
        <v>5</v>
      </c>
      <c r="H442" s="143" t="s">
        <v>528</v>
      </c>
      <c r="I442" s="37" t="s">
        <v>100</v>
      </c>
      <c r="J442" s="37">
        <v>2</v>
      </c>
      <c r="K442" t="s">
        <v>259</v>
      </c>
    </row>
    <row r="443" spans="2:11" ht="15.75" x14ac:dyDescent="0.25">
      <c r="B443" s="166" t="s">
        <v>311</v>
      </c>
      <c r="C443" s="42" t="s">
        <v>74</v>
      </c>
      <c r="D443" s="37"/>
      <c r="E443" s="37" t="s">
        <v>19</v>
      </c>
      <c r="F443" s="37">
        <v>4</v>
      </c>
      <c r="G443" s="37">
        <v>5</v>
      </c>
      <c r="H443" s="143" t="s">
        <v>472</v>
      </c>
      <c r="I443" s="37" t="s">
        <v>273</v>
      </c>
      <c r="J443" s="37">
        <v>4</v>
      </c>
      <c r="K443" t="s">
        <v>259</v>
      </c>
    </row>
    <row r="444" spans="2:11" ht="15.75" x14ac:dyDescent="0.25">
      <c r="B444" s="166" t="s">
        <v>340</v>
      </c>
      <c r="C444" s="42" t="s">
        <v>74</v>
      </c>
      <c r="D444" s="37"/>
      <c r="E444" s="37" t="s">
        <v>22</v>
      </c>
      <c r="F444" s="37">
        <v>4</v>
      </c>
      <c r="G444" s="37"/>
      <c r="H444" s="143" t="s">
        <v>329</v>
      </c>
      <c r="I444" s="37" t="s">
        <v>174</v>
      </c>
      <c r="J444" s="37">
        <v>7</v>
      </c>
      <c r="K444" t="s">
        <v>216</v>
      </c>
    </row>
    <row r="445" spans="2:11" ht="15.75" x14ac:dyDescent="0.25">
      <c r="B445" s="166" t="s">
        <v>360</v>
      </c>
      <c r="C445" s="42" t="s">
        <v>74</v>
      </c>
      <c r="D445" s="37"/>
      <c r="E445" s="37" t="s">
        <v>23</v>
      </c>
      <c r="F445" s="37">
        <v>5</v>
      </c>
      <c r="G445" s="37"/>
      <c r="H445" s="143" t="s">
        <v>424</v>
      </c>
      <c r="I445" s="37" t="s">
        <v>107</v>
      </c>
      <c r="J445" s="37">
        <v>6</v>
      </c>
      <c r="K445" t="s">
        <v>220</v>
      </c>
    </row>
    <row r="446" spans="2:11" ht="15.75" x14ac:dyDescent="0.25">
      <c r="B446" s="166" t="s">
        <v>248</v>
      </c>
      <c r="C446" s="42" t="s">
        <v>74</v>
      </c>
      <c r="D446" s="37"/>
      <c r="E446" s="37" t="s">
        <v>19</v>
      </c>
      <c r="F446" s="37">
        <v>10</v>
      </c>
      <c r="G446" s="37">
        <v>12</v>
      </c>
      <c r="H446" s="143" t="s">
        <v>425</v>
      </c>
      <c r="I446" s="37" t="s">
        <v>413</v>
      </c>
      <c r="J446" s="37">
        <v>6</v>
      </c>
      <c r="K446" t="s">
        <v>237</v>
      </c>
    </row>
    <row r="447" spans="2:11" ht="15.75" x14ac:dyDescent="0.25">
      <c r="B447" s="166" t="s">
        <v>248</v>
      </c>
      <c r="C447" s="42" t="s">
        <v>74</v>
      </c>
      <c r="D447" s="37"/>
      <c r="E447" s="37" t="s">
        <v>51</v>
      </c>
      <c r="F447" s="37">
        <v>10</v>
      </c>
      <c r="G447" s="37">
        <v>12</v>
      </c>
      <c r="H447" s="143" t="s">
        <v>570</v>
      </c>
      <c r="I447" s="37" t="s">
        <v>172</v>
      </c>
      <c r="J447" s="37">
        <v>7</v>
      </c>
      <c r="K447" t="s">
        <v>237</v>
      </c>
    </row>
    <row r="448" spans="2:11" ht="15.75" x14ac:dyDescent="0.25">
      <c r="B448" s="166" t="s">
        <v>341</v>
      </c>
      <c r="C448" s="42" t="s">
        <v>74</v>
      </c>
      <c r="D448" s="37"/>
      <c r="E448" s="37" t="s">
        <v>22</v>
      </c>
      <c r="F448" s="37">
        <v>11</v>
      </c>
      <c r="G448" s="37"/>
      <c r="H448" s="143" t="s">
        <v>329</v>
      </c>
      <c r="I448" s="37" t="s">
        <v>153</v>
      </c>
      <c r="J448" s="37">
        <v>1</v>
      </c>
      <c r="K448" t="s">
        <v>216</v>
      </c>
    </row>
    <row r="449" spans="2:11" ht="15.75" x14ac:dyDescent="0.25">
      <c r="B449" s="166" t="s">
        <v>305</v>
      </c>
      <c r="C449" s="42" t="s">
        <v>74</v>
      </c>
      <c r="D449" s="37"/>
      <c r="E449" s="37" t="s">
        <v>19</v>
      </c>
      <c r="F449" s="37">
        <v>11</v>
      </c>
      <c r="G449" s="37">
        <v>12</v>
      </c>
      <c r="H449" s="143" t="s">
        <v>527</v>
      </c>
      <c r="I449" s="37" t="s">
        <v>392</v>
      </c>
      <c r="J449" s="37">
        <v>3</v>
      </c>
      <c r="K449" t="s">
        <v>259</v>
      </c>
    </row>
    <row r="450" spans="2:11" ht="15.75" x14ac:dyDescent="0.25">
      <c r="B450" s="166" t="s">
        <v>342</v>
      </c>
      <c r="C450" s="42" t="s">
        <v>74</v>
      </c>
      <c r="D450" s="37"/>
      <c r="E450" s="37" t="s">
        <v>23</v>
      </c>
      <c r="F450" s="37">
        <v>12</v>
      </c>
      <c r="G450" s="37"/>
      <c r="H450" s="143" t="s">
        <v>383</v>
      </c>
      <c r="I450" s="37" t="s">
        <v>128</v>
      </c>
      <c r="J450" s="37">
        <v>5</v>
      </c>
      <c r="K450" t="s">
        <v>220</v>
      </c>
    </row>
    <row r="451" spans="2:11" ht="15.75" x14ac:dyDescent="0.25">
      <c r="B451" s="166" t="s">
        <v>342</v>
      </c>
      <c r="C451" s="42" t="s">
        <v>74</v>
      </c>
      <c r="D451" s="37"/>
      <c r="E451" s="37" t="s">
        <v>22</v>
      </c>
      <c r="F451" s="37">
        <v>12</v>
      </c>
      <c r="G451" s="37"/>
      <c r="H451" s="143" t="s">
        <v>329</v>
      </c>
      <c r="I451" s="37" t="s">
        <v>170</v>
      </c>
      <c r="J451" s="37">
        <v>7</v>
      </c>
      <c r="K451" t="s">
        <v>220</v>
      </c>
    </row>
    <row r="452" spans="2:11" ht="15.75" x14ac:dyDescent="0.25">
      <c r="B452" s="166" t="s">
        <v>342</v>
      </c>
      <c r="C452" s="42" t="s">
        <v>74</v>
      </c>
      <c r="D452" s="37"/>
      <c r="E452" s="37" t="s">
        <v>22</v>
      </c>
      <c r="F452" s="37">
        <v>12</v>
      </c>
      <c r="G452" s="37"/>
      <c r="H452" s="143" t="s">
        <v>329</v>
      </c>
      <c r="I452" s="37" t="s">
        <v>168</v>
      </c>
      <c r="J452" s="37">
        <v>7</v>
      </c>
      <c r="K452" t="s">
        <v>220</v>
      </c>
    </row>
    <row r="453" spans="2:11" ht="15.75" x14ac:dyDescent="0.25">
      <c r="B453" s="166" t="s">
        <v>339</v>
      </c>
      <c r="C453" s="42" t="s">
        <v>74</v>
      </c>
      <c r="D453" s="37"/>
      <c r="E453" s="37" t="s">
        <v>18</v>
      </c>
      <c r="F453" s="37">
        <v>18</v>
      </c>
      <c r="G453" s="37">
        <v>19</v>
      </c>
      <c r="H453" s="143" t="s">
        <v>324</v>
      </c>
      <c r="I453" s="37" t="s">
        <v>38</v>
      </c>
      <c r="J453" s="37">
        <v>1</v>
      </c>
      <c r="K453" t="s">
        <v>259</v>
      </c>
    </row>
    <row r="454" spans="2:11" ht="15.75" x14ac:dyDescent="0.25">
      <c r="B454" s="166" t="s">
        <v>357</v>
      </c>
      <c r="C454" s="42" t="s">
        <v>74</v>
      </c>
      <c r="D454" s="37"/>
      <c r="E454" s="37" t="s">
        <v>24</v>
      </c>
      <c r="F454" s="37">
        <v>18</v>
      </c>
      <c r="G454" s="37"/>
      <c r="H454" s="143" t="s">
        <v>561</v>
      </c>
      <c r="I454" s="37" t="s">
        <v>50</v>
      </c>
      <c r="J454" s="37">
        <v>4</v>
      </c>
      <c r="K454" t="s">
        <v>216</v>
      </c>
    </row>
    <row r="455" spans="2:11" ht="15.75" x14ac:dyDescent="0.25">
      <c r="B455" s="166" t="s">
        <v>357</v>
      </c>
      <c r="C455" s="42" t="s">
        <v>74</v>
      </c>
      <c r="D455" s="37"/>
      <c r="E455" s="37" t="s">
        <v>23</v>
      </c>
      <c r="F455" s="37">
        <v>18</v>
      </c>
      <c r="G455" s="37"/>
      <c r="H455" s="143" t="s">
        <v>562</v>
      </c>
      <c r="I455" s="37" t="s">
        <v>50</v>
      </c>
      <c r="J455" s="37">
        <v>4</v>
      </c>
      <c r="K455" t="s">
        <v>216</v>
      </c>
    </row>
    <row r="456" spans="2:11" ht="15.75" x14ac:dyDescent="0.25">
      <c r="B456" s="166" t="s">
        <v>339</v>
      </c>
      <c r="C456" s="42" t="s">
        <v>74</v>
      </c>
      <c r="D456" s="37"/>
      <c r="E456" s="37" t="s">
        <v>19</v>
      </c>
      <c r="F456" s="37">
        <v>18</v>
      </c>
      <c r="G456" s="37">
        <v>19</v>
      </c>
      <c r="H456" s="143" t="s">
        <v>529</v>
      </c>
      <c r="I456" s="37" t="s">
        <v>367</v>
      </c>
      <c r="J456" s="37">
        <v>5</v>
      </c>
      <c r="K456" t="s">
        <v>259</v>
      </c>
    </row>
    <row r="457" spans="2:11" ht="15.75" x14ac:dyDescent="0.25">
      <c r="B457" s="166" t="s">
        <v>339</v>
      </c>
      <c r="C457" s="42" t="s">
        <v>74</v>
      </c>
      <c r="D457" s="37"/>
      <c r="E457" s="37" t="s">
        <v>18</v>
      </c>
      <c r="F457" s="37">
        <v>18</v>
      </c>
      <c r="G457" s="37">
        <v>19</v>
      </c>
      <c r="H457" s="143" t="s">
        <v>426</v>
      </c>
      <c r="I457" s="37" t="s">
        <v>83</v>
      </c>
      <c r="J457" s="37">
        <v>6</v>
      </c>
      <c r="K457" t="s">
        <v>259</v>
      </c>
    </row>
    <row r="458" spans="2:11" ht="15.75" x14ac:dyDescent="0.25">
      <c r="B458" s="166" t="s">
        <v>287</v>
      </c>
      <c r="C458" s="42" t="s">
        <v>74</v>
      </c>
      <c r="D458" s="37"/>
      <c r="E458" s="37" t="s">
        <v>18</v>
      </c>
      <c r="F458" s="37">
        <v>25</v>
      </c>
      <c r="G458" s="37">
        <v>26</v>
      </c>
      <c r="H458" s="143" t="s">
        <v>411</v>
      </c>
      <c r="I458" s="37" t="s">
        <v>179</v>
      </c>
      <c r="J458" s="37">
        <v>6</v>
      </c>
      <c r="K458" t="s">
        <v>259</v>
      </c>
    </row>
    <row r="459" spans="2:11" ht="15.75" x14ac:dyDescent="0.25">
      <c r="B459" s="166" t="s">
        <v>344</v>
      </c>
      <c r="C459" s="42" t="s">
        <v>74</v>
      </c>
      <c r="D459" s="37"/>
      <c r="E459" s="37" t="s">
        <v>22</v>
      </c>
      <c r="F459" s="37">
        <v>25</v>
      </c>
      <c r="G459" s="37"/>
      <c r="H459" s="143" t="s">
        <v>329</v>
      </c>
      <c r="I459" s="37" t="s">
        <v>440</v>
      </c>
      <c r="J459" s="37">
        <v>7</v>
      </c>
      <c r="K459" t="s">
        <v>216</v>
      </c>
    </row>
    <row r="460" spans="2:11" ht="15.75" x14ac:dyDescent="0.25">
      <c r="B460" s="166" t="s">
        <v>359</v>
      </c>
      <c r="C460" s="42" t="s">
        <v>74</v>
      </c>
      <c r="D460" s="37"/>
      <c r="E460" s="37" t="s">
        <v>22</v>
      </c>
      <c r="F460" s="37">
        <v>26</v>
      </c>
      <c r="G460" s="37"/>
      <c r="H460" s="143" t="s">
        <v>329</v>
      </c>
      <c r="I460" s="37" t="s">
        <v>168</v>
      </c>
      <c r="J460" s="37">
        <v>7</v>
      </c>
      <c r="K460" t="s">
        <v>220</v>
      </c>
    </row>
    <row r="461" spans="2:11" ht="15.75" x14ac:dyDescent="0.25">
      <c r="B461" s="166" t="s">
        <v>359</v>
      </c>
      <c r="C461" s="42" t="s">
        <v>74</v>
      </c>
      <c r="D461" s="37"/>
      <c r="E461" s="37" t="s">
        <v>22</v>
      </c>
      <c r="F461" s="37">
        <v>26</v>
      </c>
      <c r="G461" s="37"/>
      <c r="H461" s="143" t="s">
        <v>329</v>
      </c>
      <c r="I461" s="37" t="s">
        <v>125</v>
      </c>
      <c r="J461" s="37">
        <v>7</v>
      </c>
      <c r="K461" t="s">
        <v>220</v>
      </c>
    </row>
    <row r="462" spans="2:11" ht="15.75" x14ac:dyDescent="0.25">
      <c r="B462" s="166" t="s">
        <v>65</v>
      </c>
      <c r="C462" s="42" t="s">
        <v>567</v>
      </c>
      <c r="D462" s="37"/>
      <c r="E462" s="37"/>
      <c r="F462" s="37"/>
      <c r="G462" s="37" t="s">
        <v>65</v>
      </c>
      <c r="H462" s="143" t="s">
        <v>571</v>
      </c>
      <c r="I462" s="37"/>
      <c r="J462" s="37"/>
      <c r="K462" t="s">
        <v>65</v>
      </c>
    </row>
    <row r="463" spans="2:11" ht="15.75" x14ac:dyDescent="0.25">
      <c r="B463" s="166" t="s">
        <v>235</v>
      </c>
      <c r="C463" s="163" t="s">
        <v>567</v>
      </c>
      <c r="D463" s="164"/>
      <c r="E463" s="164" t="s">
        <v>51</v>
      </c>
      <c r="F463" s="164">
        <v>28</v>
      </c>
      <c r="G463" s="164">
        <v>30</v>
      </c>
      <c r="H463" s="165" t="s">
        <v>568</v>
      </c>
      <c r="I463" s="164" t="s">
        <v>569</v>
      </c>
      <c r="J463" s="164">
        <v>7</v>
      </c>
      <c r="K463" t="s">
        <v>242</v>
      </c>
    </row>
    <row r="464" spans="2:11" ht="15" x14ac:dyDescent="0.25">
      <c r="B464" s="38"/>
      <c r="C464" s="38"/>
      <c r="D464" s="38"/>
      <c r="E464" s="38"/>
      <c r="F464" s="38"/>
      <c r="G464" s="38"/>
      <c r="H464" s="38"/>
      <c r="I464" s="38"/>
      <c r="J464" s="39"/>
      <c r="K464" s="39"/>
    </row>
    <row r="465" spans="2:11" ht="15" x14ac:dyDescent="0.25">
      <c r="D465" s="187" t="s">
        <v>59</v>
      </c>
      <c r="E465" s="187"/>
      <c r="F465" s="187"/>
      <c r="G465" s="187"/>
      <c r="H465" s="187"/>
      <c r="I465" s="11"/>
      <c r="J465" s="11"/>
      <c r="K465" s="11"/>
    </row>
    <row r="466" spans="2:11" ht="15" x14ac:dyDescent="0.25">
      <c r="D466" s="183" t="s">
        <v>51</v>
      </c>
      <c r="E466" s="183"/>
      <c r="F466" s="183"/>
      <c r="G466" s="183"/>
      <c r="H466" s="183"/>
      <c r="I466" s="11"/>
      <c r="J466" s="11"/>
      <c r="K466" s="11"/>
    </row>
    <row r="467" spans="2:11" ht="15" x14ac:dyDescent="0.25">
      <c r="D467" s="184" t="s">
        <v>18</v>
      </c>
      <c r="E467" s="184"/>
      <c r="F467" s="184"/>
      <c r="G467" s="184"/>
      <c r="H467" s="184"/>
      <c r="I467" s="11"/>
      <c r="J467" s="11"/>
      <c r="K467" s="11"/>
    </row>
    <row r="468" spans="2:11" ht="15" x14ac:dyDescent="0.25">
      <c r="D468" s="185" t="s">
        <v>33</v>
      </c>
      <c r="E468" s="185"/>
      <c r="F468" s="185"/>
      <c r="G468" s="185"/>
      <c r="H468" s="185"/>
      <c r="I468" s="11"/>
      <c r="J468" s="11"/>
      <c r="K468" s="11"/>
    </row>
    <row r="469" spans="2:11" ht="15" x14ac:dyDescent="0.25">
      <c r="D469" s="186" t="s">
        <v>13</v>
      </c>
      <c r="E469" s="186"/>
      <c r="F469" s="186"/>
      <c r="G469" s="186"/>
      <c r="H469" s="186"/>
      <c r="I469" s="11"/>
      <c r="J469" s="11"/>
      <c r="K469" s="11"/>
    </row>
    <row r="470" spans="2:11" ht="15" x14ac:dyDescent="0.25">
      <c r="D470" s="188" t="s">
        <v>11</v>
      </c>
      <c r="E470" s="188"/>
      <c r="F470" s="188"/>
      <c r="G470" s="188"/>
      <c r="H470" s="188"/>
      <c r="I470" s="11"/>
      <c r="J470" s="11"/>
      <c r="K470" s="11"/>
    </row>
    <row r="471" spans="2:11" ht="15" x14ac:dyDescent="0.25">
      <c r="D471" s="189" t="s">
        <v>15</v>
      </c>
      <c r="E471" s="189"/>
      <c r="F471" s="189"/>
      <c r="G471" s="189"/>
      <c r="H471" s="189"/>
      <c r="I471" s="11"/>
      <c r="J471" s="11"/>
      <c r="K471" s="11"/>
    </row>
    <row r="472" spans="2:11" ht="15" x14ac:dyDescent="0.25">
      <c r="D472" s="171" t="s">
        <v>14</v>
      </c>
      <c r="E472" s="171"/>
      <c r="F472" s="171"/>
      <c r="G472" s="171"/>
      <c r="H472" s="171"/>
      <c r="I472" s="11"/>
      <c r="J472" s="11"/>
      <c r="K472" s="11"/>
    </row>
    <row r="473" spans="2:11" ht="15" x14ac:dyDescent="0.25">
      <c r="D473" s="172" t="s">
        <v>12</v>
      </c>
      <c r="E473" s="172"/>
      <c r="F473" s="172"/>
      <c r="G473" s="172"/>
      <c r="H473" s="172"/>
      <c r="I473" s="11"/>
      <c r="J473" s="11"/>
      <c r="K473" s="11"/>
    </row>
    <row r="474" spans="2:11" ht="15" x14ac:dyDescent="0.25">
      <c r="D474" s="174" t="s">
        <v>317</v>
      </c>
      <c r="E474" s="175"/>
      <c r="F474" s="175"/>
      <c r="G474" s="175"/>
      <c r="H474" s="176"/>
      <c r="I474" s="11"/>
      <c r="J474" s="11"/>
      <c r="K474" s="11"/>
    </row>
    <row r="475" spans="2:11" ht="15" x14ac:dyDescent="0.25">
      <c r="D475" s="177"/>
      <c r="E475" s="178"/>
      <c r="F475" s="178"/>
      <c r="G475" s="178"/>
      <c r="H475" s="179"/>
      <c r="I475" s="11"/>
      <c r="J475" s="11"/>
      <c r="K475" s="11"/>
    </row>
    <row r="476" spans="2:11" ht="15" x14ac:dyDescent="0.25">
      <c r="B476" s="25"/>
      <c r="D476" s="180"/>
      <c r="E476" s="181"/>
      <c r="F476" s="181"/>
      <c r="G476" s="181"/>
      <c r="H476" s="182"/>
    </row>
    <row r="477" spans="2:11" ht="15" x14ac:dyDescent="0.25"/>
    <row r="478" spans="2:11" ht="15" x14ac:dyDescent="0.25"/>
    <row r="479" spans="2:11" ht="15" x14ac:dyDescent="0.25"/>
    <row r="480" spans="2:11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</sheetData>
  <sheetProtection algorithmName="SHA-512" hashValue="5rJSYt7Rf6djQeBdLpBDOdRNgpC1hiy6QjoX9ijI9DK4woLhdtKS/sB3JAm7MvGXWPfjJoakU656ppU1Sz0xrQ==" saltValue="tLZ1vTLy5HiBpNLPmYJAUw==" spinCount="100000" sheet="1" objects="1" scenarios="1" sort="0" autoFilter="0"/>
  <mergeCells count="14">
    <mergeCell ref="D472:H472"/>
    <mergeCell ref="D473:H473"/>
    <mergeCell ref="B1:N1"/>
    <mergeCell ref="D474:H476"/>
    <mergeCell ref="O5:R5"/>
    <mergeCell ref="D466:H466"/>
    <mergeCell ref="D467:H467"/>
    <mergeCell ref="D468:H468"/>
    <mergeCell ref="D469:H469"/>
    <mergeCell ref="D465:H465"/>
    <mergeCell ref="B4:O4"/>
    <mergeCell ref="B2:J3"/>
    <mergeCell ref="D470:H470"/>
    <mergeCell ref="D471:H471"/>
  </mergeCells>
  <phoneticPr fontId="5" type="noConversion"/>
  <conditionalFormatting sqref="C7:C463">
    <cfRule type="expression" dxfId="86" priority="187">
      <formula>$O$2="1"</formula>
    </cfRule>
  </conditionalFormatting>
  <conditionalFormatting sqref="D7:G463 I7:J463">
    <cfRule type="expression" dxfId="85" priority="28">
      <formula>$H7="DICEMBRE"</formula>
    </cfRule>
    <cfRule type="expression" dxfId="84" priority="29">
      <formula>$H7="NOVEMBRE"</formula>
    </cfRule>
    <cfRule type="expression" dxfId="83" priority="30">
      <formula>$H7="OTTOBRE"</formula>
    </cfRule>
    <cfRule type="expression" dxfId="82" priority="31">
      <formula>$H7="SETTEMBRE"</formula>
    </cfRule>
    <cfRule type="expression" dxfId="81" priority="32">
      <formula>$H7="GIUGNO"</formula>
    </cfRule>
    <cfRule type="expression" dxfId="80" priority="33">
      <formula>$H7="LUGLIO"</formula>
    </cfRule>
    <cfRule type="expression" dxfId="79" priority="34">
      <formula>$H7="AGOSTO"</formula>
    </cfRule>
    <cfRule type="expression" dxfId="78" priority="35">
      <formula>$H7="GENNAIO"</formula>
    </cfRule>
    <cfRule type="expression" dxfId="77" priority="36">
      <formula>$H7="MAGGIO"</formula>
    </cfRule>
    <cfRule type="expression" dxfId="76" priority="37">
      <formula>$H7="APRILE"</formula>
    </cfRule>
    <cfRule type="expression" dxfId="75" priority="93">
      <formula>$H7="MARZO"</formula>
    </cfRule>
    <cfRule type="expression" dxfId="74" priority="94">
      <formula>$H7="FEBBRAIO"</formula>
    </cfRule>
  </conditionalFormatting>
  <conditionalFormatting sqref="D7:J463">
    <cfRule type="expression" dxfId="73" priority="1">
      <formula>$E7="GARA A REGOLAMENTO SPECIALE"</formula>
    </cfRule>
    <cfRule type="expression" dxfId="72" priority="27">
      <formula>$E7=""</formula>
    </cfRule>
    <cfRule type="expression" dxfId="71" priority="38">
      <formula>$E7="GARA NAZIONALE 72/54"</formula>
    </cfRule>
    <cfRule type="expression" dxfId="70" priority="39">
      <formula>$E7="U.S. KIDS"</formula>
    </cfRule>
    <cfRule type="expression" dxfId="69" priority="40">
      <formula>$E7="CAMPIONATO INTERNAZIONALE"</formula>
    </cfRule>
    <cfRule type="expression" dxfId="68" priority="41">
      <formula>$E7="C. SARANNO FAMOSI U.14"</formula>
    </cfRule>
    <cfRule type="expression" dxfId="67" priority="42">
      <formula>$E7="C. TEODORO SOLDATI U.18"</formula>
    </cfRule>
    <cfRule type="expression" dxfId="66" priority="43">
      <formula>$E7="TROFEO GIOVANILE FEDERALE"</formula>
    </cfRule>
    <cfRule type="expression" dxfId="65" priority="44">
      <formula>$E7="CAMP. REG./ FINALE DI ZONA"</formula>
    </cfRule>
    <cfRule type="expression" dxfId="64" priority="45">
      <formula>$E7="CAMPIONATO NAZIONALE"</formula>
    </cfRule>
    <cfRule type="expression" dxfId="63" priority="46">
      <formula>$E7="GARA NAZIONALE 54/54"</formula>
    </cfRule>
    <cfRule type="expression" dxfId="62" priority="47">
      <formula>$E7="GARA GIOVANILE U.18"</formula>
    </cfRule>
    <cfRule type="expression" dxfId="61" priority="48">
      <formula>$E7="GARA NAZIONALE 36/36"</formula>
    </cfRule>
  </conditionalFormatting>
  <conditionalFormatting sqref="L7:P361">
    <cfRule type="expression" dxfId="60" priority="735">
      <formula>$L7&lt;&gt;""</formula>
    </cfRule>
  </conditionalFormatting>
  <conditionalFormatting sqref="N362:R423">
    <cfRule type="expression" dxfId="59" priority="489">
      <formula>$N362&lt;&gt;""</formula>
    </cfRule>
  </conditionalFormatting>
  <conditionalFormatting sqref="O5">
    <cfRule type="notContainsBlanks" dxfId="58" priority="536">
      <formula>LEN(TRIM(O5))&gt;0</formula>
    </cfRule>
  </conditionalFormatting>
  <conditionalFormatting sqref="Q7:U361">
    <cfRule type="expression" dxfId="57" priority="737">
      <formula>$Q7&lt;&gt;""</formula>
    </cfRule>
  </conditionalFormatting>
  <conditionalFormatting sqref="S362:S423">
    <cfRule type="expression" dxfId="56" priority="785">
      <formula>$S362&lt;&gt;""</formula>
    </cfRule>
  </conditionalFormatting>
  <conditionalFormatting sqref="V25:V78">
    <cfRule type="expression" dxfId="55" priority="217">
      <formula>$R25&lt;&gt;""</formula>
    </cfRule>
  </conditionalFormatting>
  <conditionalFormatting sqref="V89:V361 T362:V423">
    <cfRule type="expression" dxfId="54" priority="491">
      <formula>$T89&lt;&gt;""</formula>
    </cfRule>
  </conditionalFormatting>
  <conditionalFormatting sqref="AC8:AE134">
    <cfRule type="cellIs" dxfId="53" priority="2" operator="greaterThan">
      <formula>6</formula>
    </cfRule>
  </conditionalFormatting>
  <conditionalFormatting sqref="AE7">
    <cfRule type="expression" dxfId="52" priority="3">
      <formula>$E7=""</formula>
    </cfRule>
    <cfRule type="expression" dxfId="51" priority="4">
      <formula>$H7="DICEMBRE"</formula>
    </cfRule>
    <cfRule type="expression" dxfId="50" priority="5">
      <formula>$H7="NOVEMBRE"</formula>
    </cfRule>
    <cfRule type="expression" dxfId="49" priority="6">
      <formula>$H7="OTTOBRE"</formula>
    </cfRule>
    <cfRule type="expression" dxfId="48" priority="7">
      <formula>$H7="SETTEMBRE"</formula>
    </cfRule>
    <cfRule type="expression" dxfId="47" priority="8">
      <formula>$H7="GIUGNO"</formula>
    </cfRule>
    <cfRule type="expression" dxfId="46" priority="9">
      <formula>$H7="LUGLIO"</formula>
    </cfRule>
    <cfRule type="expression" dxfId="45" priority="10">
      <formula>$H7="AGOSTO"</formula>
    </cfRule>
    <cfRule type="expression" dxfId="44" priority="11">
      <formula>$H7="GENNAIO"</formula>
    </cfRule>
    <cfRule type="expression" dxfId="43" priority="12">
      <formula>$H7="MAGGIO"</formula>
    </cfRule>
    <cfRule type="expression" dxfId="42" priority="13">
      <formula>$H7="APRILE"</formula>
    </cfRule>
    <cfRule type="expression" dxfId="41" priority="14">
      <formula>$E7="GARA NAZIONALE 72/54"</formula>
    </cfRule>
    <cfRule type="expression" dxfId="40" priority="15">
      <formula>$E7="U.S. KIDS"</formula>
    </cfRule>
    <cfRule type="expression" dxfId="39" priority="16">
      <formula>$E7="CAMPIONATO INTERNAZIONALE"</formula>
    </cfRule>
    <cfRule type="expression" dxfId="38" priority="17">
      <formula>$E7="C. SARANNO FAMOSI U.14"</formula>
    </cfRule>
    <cfRule type="expression" dxfId="37" priority="18">
      <formula>$E7="C. TEODORO SOLDATI U.18"</formula>
    </cfRule>
    <cfRule type="expression" dxfId="36" priority="19">
      <formula>$E7="TROFEO GIOVANILE FEDERALE"</formula>
    </cfRule>
    <cfRule type="expression" dxfId="35" priority="20">
      <formula>$E7="CAMP. REG./ FINALE DI ZONA"</formula>
    </cfRule>
    <cfRule type="expression" dxfId="34" priority="21">
      <formula>$E7="CAMPIONATO NAZIONALE"</formula>
    </cfRule>
    <cfRule type="expression" dxfId="33" priority="22">
      <formula>$E7="GARA NAZIONALE 54/54"</formula>
    </cfRule>
    <cfRule type="expression" dxfId="32" priority="23">
      <formula>$E7="GARA GIOVANILE U.18"</formula>
    </cfRule>
    <cfRule type="expression" dxfId="31" priority="24">
      <formula>$E7="GARA NAZIONALE 36/36"</formula>
    </cfRule>
    <cfRule type="expression" dxfId="30" priority="25">
      <formula>$H7="MARZO"</formula>
    </cfRule>
    <cfRule type="expression" dxfId="29" priority="26">
      <formula>$H7="FEBBRAIO"</formula>
    </cfRule>
  </conditionalFormatting>
  <pageMargins left="0.7" right="0.7" top="0.75" bottom="0.75" header="0.3" footer="0.3"/>
  <pageSetup paperSize="9" scale="60" fitToHeight="0" orientation="landscape" r:id="rId1"/>
  <rowBreaks count="9" manualBreakCount="9">
    <brk id="41" min="2" max="47" man="1"/>
    <brk id="86" min="2" max="47" man="1"/>
    <brk id="131" min="2" max="47" man="1"/>
    <brk id="175" min="2" max="47" man="1"/>
    <brk id="220" min="2" max="47" man="1"/>
    <brk id="265" min="2" max="47" man="1"/>
    <brk id="310" min="2" max="47" man="1"/>
    <brk id="355" min="2" max="47" man="1"/>
    <brk id="400" min="2" max="47" man="1"/>
  </rowBreaks>
  <drawing r:id="rId2"/>
  <tableParts count="3"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557A0EF-68E2-4B48-8625-4CED78A98F90}">
          <x14:formula1>
            <xm:f>Elenchi!$A$1:$A$12</xm:f>
          </x14:formula1>
          <xm:sqref>E7:E49 AE7 F50:F463</xm:sqref>
        </x14:dataValidation>
        <x14:dataValidation type="list" allowBlank="1" showInputMessage="1" showErrorMessage="1" xr:uid="{3E13F811-4C98-4153-BC40-52C7ADC49583}">
          <x14:formula1>
            <xm:f>Elenchi!$E$1:$E$7</xm:f>
          </x14:formula1>
          <xm:sqref>J7:K49 B7:B49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91C1-DC74-4320-A7A6-6080306AC6C0}">
  <dimension ref="A1:O9"/>
  <sheetViews>
    <sheetView workbookViewId="0">
      <selection activeCell="C1" sqref="C1"/>
    </sheetView>
  </sheetViews>
  <sheetFormatPr defaultRowHeight="15" x14ac:dyDescent="0.25"/>
  <cols>
    <col min="1" max="1" width="11.5703125" bestFit="1" customWidth="1"/>
    <col min="2" max="2" width="8.42578125" bestFit="1" customWidth="1"/>
    <col min="3" max="3" width="11.140625" bestFit="1" customWidth="1"/>
    <col min="4" max="4" width="24.42578125" bestFit="1" customWidth="1"/>
    <col min="5" max="5" width="12.5703125" bestFit="1" customWidth="1"/>
    <col min="6" max="6" width="11.28515625" bestFit="1" customWidth="1"/>
    <col min="7" max="7" width="57.7109375" bestFit="1" customWidth="1"/>
    <col min="8" max="8" width="15.14062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7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31</v>
      </c>
      <c r="F2" t="s">
        <v>65</v>
      </c>
      <c r="G2" t="s">
        <v>0</v>
      </c>
      <c r="J2">
        <v>1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361</v>
      </c>
      <c r="B3" t="s">
        <v>31</v>
      </c>
      <c r="D3" t="s">
        <v>22</v>
      </c>
      <c r="E3">
        <v>7</v>
      </c>
      <c r="G3" t="s">
        <v>329</v>
      </c>
      <c r="H3" t="s">
        <v>367</v>
      </c>
      <c r="I3">
        <v>5</v>
      </c>
      <c r="J3">
        <v>1</v>
      </c>
      <c r="K3">
        <v>44933</v>
      </c>
      <c r="L3" t="s">
        <v>65</v>
      </c>
      <c r="M3" t="s">
        <v>216</v>
      </c>
      <c r="N3" t="s">
        <v>65</v>
      </c>
      <c r="O3" t="s">
        <v>216</v>
      </c>
    </row>
    <row r="4" spans="1:15" x14ac:dyDescent="0.25">
      <c r="A4" t="s">
        <v>82</v>
      </c>
      <c r="B4" t="s">
        <v>31</v>
      </c>
      <c r="D4" t="s">
        <v>24</v>
      </c>
      <c r="E4">
        <v>21</v>
      </c>
      <c r="G4" t="s">
        <v>437</v>
      </c>
      <c r="H4" t="s">
        <v>125</v>
      </c>
      <c r="I4">
        <v>7</v>
      </c>
      <c r="J4">
        <v>1</v>
      </c>
      <c r="K4">
        <v>44947</v>
      </c>
      <c r="L4" t="s">
        <v>65</v>
      </c>
      <c r="M4" t="s">
        <v>216</v>
      </c>
      <c r="N4" t="s">
        <v>65</v>
      </c>
      <c r="O4" t="s">
        <v>216</v>
      </c>
    </row>
    <row r="5" spans="1:15" x14ac:dyDescent="0.25">
      <c r="A5" t="s">
        <v>348</v>
      </c>
      <c r="B5" t="s">
        <v>31</v>
      </c>
      <c r="D5" t="s">
        <v>23</v>
      </c>
      <c r="E5">
        <v>22</v>
      </c>
      <c r="G5" t="s">
        <v>436</v>
      </c>
      <c r="H5" t="s">
        <v>125</v>
      </c>
      <c r="I5">
        <v>7</v>
      </c>
      <c r="J5">
        <v>1</v>
      </c>
      <c r="K5">
        <v>44948</v>
      </c>
      <c r="L5" t="s">
        <v>65</v>
      </c>
      <c r="M5" t="s">
        <v>220</v>
      </c>
      <c r="N5" t="s">
        <v>65</v>
      </c>
      <c r="O5" t="s">
        <v>220</v>
      </c>
    </row>
    <row r="6" spans="1:15" x14ac:dyDescent="0.25">
      <c r="A6" t="s">
        <v>475</v>
      </c>
      <c r="B6" t="s">
        <v>31</v>
      </c>
      <c r="D6" t="s">
        <v>18</v>
      </c>
      <c r="E6">
        <v>28</v>
      </c>
      <c r="F6">
        <v>29</v>
      </c>
      <c r="G6" t="s">
        <v>391</v>
      </c>
      <c r="H6" t="s">
        <v>392</v>
      </c>
      <c r="I6">
        <v>3</v>
      </c>
      <c r="J6">
        <v>1</v>
      </c>
      <c r="K6">
        <v>44954</v>
      </c>
      <c r="L6">
        <v>44955</v>
      </c>
      <c r="M6" t="s">
        <v>216</v>
      </c>
      <c r="N6" t="s">
        <v>220</v>
      </c>
      <c r="O6" t="s">
        <v>259</v>
      </c>
    </row>
    <row r="7" spans="1:15" x14ac:dyDescent="0.25">
      <c r="A7" t="s">
        <v>475</v>
      </c>
      <c r="B7" t="s">
        <v>31</v>
      </c>
      <c r="D7" t="s">
        <v>18</v>
      </c>
      <c r="E7">
        <v>28</v>
      </c>
      <c r="F7">
        <v>29</v>
      </c>
      <c r="G7" t="s">
        <v>324</v>
      </c>
      <c r="H7" t="s">
        <v>41</v>
      </c>
      <c r="I7">
        <v>1</v>
      </c>
      <c r="J7">
        <v>1</v>
      </c>
      <c r="K7">
        <v>44954</v>
      </c>
      <c r="L7">
        <v>44955</v>
      </c>
      <c r="M7" t="s">
        <v>216</v>
      </c>
      <c r="N7" t="s">
        <v>220</v>
      </c>
      <c r="O7" t="s">
        <v>259</v>
      </c>
    </row>
    <row r="8" spans="1:15" x14ac:dyDescent="0.25">
      <c r="A8" t="s">
        <v>353</v>
      </c>
      <c r="B8" t="s">
        <v>31</v>
      </c>
      <c r="D8" t="s">
        <v>24</v>
      </c>
      <c r="E8">
        <v>28</v>
      </c>
      <c r="G8" t="s">
        <v>437</v>
      </c>
      <c r="H8" t="s">
        <v>169</v>
      </c>
      <c r="I8">
        <v>7</v>
      </c>
      <c r="J8">
        <v>1</v>
      </c>
      <c r="K8">
        <v>44954</v>
      </c>
      <c r="L8" t="s">
        <v>65</v>
      </c>
      <c r="M8" t="s">
        <v>216</v>
      </c>
      <c r="N8" t="s">
        <v>65</v>
      </c>
      <c r="O8" t="s">
        <v>216</v>
      </c>
    </row>
    <row r="9" spans="1:15" x14ac:dyDescent="0.25">
      <c r="A9" t="s">
        <v>350</v>
      </c>
      <c r="B9" t="s">
        <v>31</v>
      </c>
      <c r="D9" t="s">
        <v>23</v>
      </c>
      <c r="E9">
        <v>29</v>
      </c>
      <c r="G9" t="s">
        <v>436</v>
      </c>
      <c r="H9" t="s">
        <v>169</v>
      </c>
      <c r="I9">
        <v>7</v>
      </c>
      <c r="J9">
        <v>1</v>
      </c>
      <c r="K9">
        <v>44955</v>
      </c>
      <c r="L9" t="s">
        <v>65</v>
      </c>
      <c r="M9" t="s">
        <v>220</v>
      </c>
      <c r="N9" t="s">
        <v>65</v>
      </c>
      <c r="O9" t="s">
        <v>220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F675-C125-4535-A063-57DEAE18F7C0}">
  <dimension ref="A1:O21"/>
  <sheetViews>
    <sheetView workbookViewId="0"/>
  </sheetViews>
  <sheetFormatPr defaultRowHeight="15" x14ac:dyDescent="0.25"/>
  <cols>
    <col min="1" max="1" width="11.5703125" bestFit="1" customWidth="1"/>
    <col min="2" max="2" width="8.85546875" bestFit="1" customWidth="1"/>
    <col min="3" max="3" width="11.140625" bestFit="1" customWidth="1"/>
    <col min="4" max="4" width="30.85546875" bestFit="1" customWidth="1"/>
    <col min="5" max="5" width="12.5703125" bestFit="1" customWidth="1"/>
    <col min="6" max="6" width="11.28515625" bestFit="1" customWidth="1"/>
    <col min="7" max="7" width="77.42578125" bestFit="1" customWidth="1"/>
    <col min="8" max="8" width="23.8554687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  <col min="17" max="17" width="7.5703125" bestFit="1" customWidth="1"/>
    <col min="18" max="18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32</v>
      </c>
      <c r="G2" t="s">
        <v>1</v>
      </c>
      <c r="J2">
        <v>2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476</v>
      </c>
      <c r="B3" t="s">
        <v>32</v>
      </c>
      <c r="D3" t="s">
        <v>208</v>
      </c>
      <c r="E3">
        <v>3</v>
      </c>
      <c r="F3">
        <v>5</v>
      </c>
      <c r="G3" t="s">
        <v>474</v>
      </c>
      <c r="H3" t="s">
        <v>37</v>
      </c>
      <c r="I3">
        <v>1</v>
      </c>
      <c r="J3">
        <v>2</v>
      </c>
      <c r="K3">
        <v>44960</v>
      </c>
      <c r="L3">
        <v>44962</v>
      </c>
      <c r="M3" t="s">
        <v>236</v>
      </c>
      <c r="N3" t="s">
        <v>220</v>
      </c>
      <c r="O3" t="s">
        <v>237</v>
      </c>
    </row>
    <row r="4" spans="1:15" x14ac:dyDescent="0.25">
      <c r="A4" t="s">
        <v>341</v>
      </c>
      <c r="B4" t="s">
        <v>32</v>
      </c>
      <c r="D4" t="s">
        <v>24</v>
      </c>
      <c r="E4">
        <v>11</v>
      </c>
      <c r="G4" t="s">
        <v>328</v>
      </c>
      <c r="H4" t="s">
        <v>150</v>
      </c>
      <c r="I4">
        <v>6</v>
      </c>
      <c r="J4">
        <v>2</v>
      </c>
      <c r="K4">
        <v>44968</v>
      </c>
      <c r="L4" t="s">
        <v>65</v>
      </c>
      <c r="M4" t="s">
        <v>216</v>
      </c>
      <c r="N4" t="s">
        <v>65</v>
      </c>
      <c r="O4" t="s">
        <v>216</v>
      </c>
    </row>
    <row r="5" spans="1:15" x14ac:dyDescent="0.25">
      <c r="A5" t="s">
        <v>341</v>
      </c>
      <c r="B5" t="s">
        <v>32</v>
      </c>
      <c r="D5" t="s">
        <v>23</v>
      </c>
      <c r="E5">
        <v>11</v>
      </c>
      <c r="G5" t="s">
        <v>438</v>
      </c>
      <c r="H5" t="s">
        <v>168</v>
      </c>
      <c r="I5">
        <v>7</v>
      </c>
      <c r="J5">
        <v>2</v>
      </c>
      <c r="K5">
        <v>44968</v>
      </c>
      <c r="L5" t="s">
        <v>65</v>
      </c>
      <c r="M5" t="s">
        <v>216</v>
      </c>
      <c r="N5" t="s">
        <v>65</v>
      </c>
      <c r="O5" t="s">
        <v>216</v>
      </c>
    </row>
    <row r="6" spans="1:15" x14ac:dyDescent="0.25">
      <c r="A6" t="s">
        <v>341</v>
      </c>
      <c r="B6" t="s">
        <v>32</v>
      </c>
      <c r="D6" t="s">
        <v>24</v>
      </c>
      <c r="E6">
        <v>11</v>
      </c>
      <c r="G6" t="s">
        <v>437</v>
      </c>
      <c r="H6" t="s">
        <v>169</v>
      </c>
      <c r="I6">
        <v>7</v>
      </c>
      <c r="J6">
        <v>2</v>
      </c>
      <c r="K6">
        <v>44968</v>
      </c>
      <c r="L6" t="s">
        <v>65</v>
      </c>
      <c r="M6" t="s">
        <v>216</v>
      </c>
      <c r="N6" t="s">
        <v>65</v>
      </c>
      <c r="O6" t="s">
        <v>216</v>
      </c>
    </row>
    <row r="7" spans="1:15" x14ac:dyDescent="0.25">
      <c r="A7" t="s">
        <v>342</v>
      </c>
      <c r="B7" t="s">
        <v>32</v>
      </c>
      <c r="D7" t="s">
        <v>22</v>
      </c>
      <c r="E7">
        <v>12</v>
      </c>
      <c r="G7" t="s">
        <v>329</v>
      </c>
      <c r="H7" t="s">
        <v>153</v>
      </c>
      <c r="I7">
        <v>1</v>
      </c>
      <c r="J7">
        <v>2</v>
      </c>
      <c r="K7">
        <v>44969</v>
      </c>
      <c r="L7" t="s">
        <v>65</v>
      </c>
      <c r="M7" t="s">
        <v>220</v>
      </c>
      <c r="N7" t="s">
        <v>65</v>
      </c>
      <c r="O7" t="s">
        <v>220</v>
      </c>
    </row>
    <row r="8" spans="1:15" x14ac:dyDescent="0.25">
      <c r="A8" t="s">
        <v>342</v>
      </c>
      <c r="B8" t="s">
        <v>32</v>
      </c>
      <c r="D8" t="s">
        <v>23</v>
      </c>
      <c r="E8">
        <v>12</v>
      </c>
      <c r="G8" t="s">
        <v>327</v>
      </c>
      <c r="H8" t="s">
        <v>135</v>
      </c>
      <c r="I8">
        <v>5</v>
      </c>
      <c r="J8">
        <v>2</v>
      </c>
      <c r="K8">
        <v>44969</v>
      </c>
      <c r="L8" t="s">
        <v>65</v>
      </c>
      <c r="M8" t="s">
        <v>220</v>
      </c>
      <c r="N8" t="s">
        <v>65</v>
      </c>
      <c r="O8" t="s">
        <v>220</v>
      </c>
    </row>
    <row r="9" spans="1:15" x14ac:dyDescent="0.25">
      <c r="A9" t="s">
        <v>342</v>
      </c>
      <c r="B9" t="s">
        <v>32</v>
      </c>
      <c r="D9" t="s">
        <v>22</v>
      </c>
      <c r="E9">
        <v>12</v>
      </c>
      <c r="G9" t="s">
        <v>329</v>
      </c>
      <c r="H9" t="s">
        <v>168</v>
      </c>
      <c r="I9">
        <v>7</v>
      </c>
      <c r="J9">
        <v>2</v>
      </c>
      <c r="K9">
        <v>44969</v>
      </c>
      <c r="L9" t="s">
        <v>65</v>
      </c>
      <c r="M9" t="s">
        <v>220</v>
      </c>
      <c r="N9" t="s">
        <v>65</v>
      </c>
      <c r="O9" t="s">
        <v>220</v>
      </c>
    </row>
    <row r="10" spans="1:15" x14ac:dyDescent="0.25">
      <c r="A10" t="s">
        <v>342</v>
      </c>
      <c r="B10" t="s">
        <v>32</v>
      </c>
      <c r="D10" t="s">
        <v>23</v>
      </c>
      <c r="E10">
        <v>12</v>
      </c>
      <c r="G10" t="s">
        <v>436</v>
      </c>
      <c r="H10" t="s">
        <v>169</v>
      </c>
      <c r="I10">
        <v>7</v>
      </c>
      <c r="J10">
        <v>2</v>
      </c>
      <c r="K10">
        <v>44969</v>
      </c>
      <c r="L10" t="s">
        <v>65</v>
      </c>
      <c r="M10" t="s">
        <v>220</v>
      </c>
      <c r="N10" t="s">
        <v>65</v>
      </c>
      <c r="O10" t="s">
        <v>220</v>
      </c>
    </row>
    <row r="11" spans="1:15" x14ac:dyDescent="0.25">
      <c r="A11" t="s">
        <v>339</v>
      </c>
      <c r="B11" t="s">
        <v>32</v>
      </c>
      <c r="D11" t="s">
        <v>18</v>
      </c>
      <c r="E11">
        <v>18</v>
      </c>
      <c r="F11">
        <v>19</v>
      </c>
      <c r="G11" t="s">
        <v>325</v>
      </c>
      <c r="H11" t="s">
        <v>326</v>
      </c>
      <c r="I11">
        <v>1</v>
      </c>
      <c r="J11">
        <v>2</v>
      </c>
      <c r="K11">
        <v>44975</v>
      </c>
      <c r="L11">
        <v>44976</v>
      </c>
      <c r="M11" t="s">
        <v>216</v>
      </c>
      <c r="N11" t="s">
        <v>220</v>
      </c>
      <c r="O11" t="s">
        <v>259</v>
      </c>
    </row>
    <row r="12" spans="1:15" x14ac:dyDescent="0.25">
      <c r="A12" t="s">
        <v>339</v>
      </c>
      <c r="B12" t="s">
        <v>32</v>
      </c>
      <c r="D12" t="s">
        <v>18</v>
      </c>
      <c r="E12">
        <v>18</v>
      </c>
      <c r="F12">
        <v>19</v>
      </c>
      <c r="G12" t="s">
        <v>391</v>
      </c>
      <c r="H12" t="s">
        <v>195</v>
      </c>
      <c r="I12">
        <v>3</v>
      </c>
      <c r="J12">
        <v>2</v>
      </c>
      <c r="K12">
        <v>44975</v>
      </c>
      <c r="L12">
        <v>44976</v>
      </c>
      <c r="M12" t="s">
        <v>216</v>
      </c>
      <c r="N12" t="s">
        <v>220</v>
      </c>
      <c r="O12" t="s">
        <v>259</v>
      </c>
    </row>
    <row r="13" spans="1:15" x14ac:dyDescent="0.25">
      <c r="A13" t="s">
        <v>339</v>
      </c>
      <c r="B13" t="s">
        <v>32</v>
      </c>
      <c r="D13" t="s">
        <v>18</v>
      </c>
      <c r="E13">
        <v>18</v>
      </c>
      <c r="F13">
        <v>19</v>
      </c>
      <c r="G13" t="s">
        <v>408</v>
      </c>
      <c r="H13" t="s">
        <v>150</v>
      </c>
      <c r="I13">
        <v>6</v>
      </c>
      <c r="J13">
        <v>2</v>
      </c>
      <c r="K13">
        <v>44975</v>
      </c>
      <c r="L13">
        <v>44976</v>
      </c>
      <c r="M13" t="s">
        <v>216</v>
      </c>
      <c r="N13" t="s">
        <v>220</v>
      </c>
      <c r="O13" t="s">
        <v>259</v>
      </c>
    </row>
    <row r="14" spans="1:15" x14ac:dyDescent="0.25">
      <c r="A14" t="s">
        <v>384</v>
      </c>
      <c r="B14" t="s">
        <v>32</v>
      </c>
      <c r="D14" t="s">
        <v>23</v>
      </c>
      <c r="E14">
        <v>19</v>
      </c>
      <c r="G14" t="s">
        <v>327</v>
      </c>
      <c r="H14" t="s">
        <v>478</v>
      </c>
      <c r="I14">
        <v>5</v>
      </c>
      <c r="J14">
        <v>2</v>
      </c>
      <c r="K14">
        <v>44976</v>
      </c>
      <c r="L14" t="s">
        <v>65</v>
      </c>
      <c r="M14" t="s">
        <v>220</v>
      </c>
      <c r="N14" t="s">
        <v>65</v>
      </c>
      <c r="O14" t="s">
        <v>220</v>
      </c>
    </row>
    <row r="15" spans="1:15" x14ac:dyDescent="0.25">
      <c r="A15" t="s">
        <v>82</v>
      </c>
      <c r="B15" t="s">
        <v>32</v>
      </c>
      <c r="D15" t="s">
        <v>24</v>
      </c>
      <c r="E15">
        <v>21</v>
      </c>
      <c r="G15" t="s">
        <v>481</v>
      </c>
      <c r="H15" t="s">
        <v>88</v>
      </c>
      <c r="I15">
        <v>2</v>
      </c>
      <c r="J15">
        <v>2</v>
      </c>
      <c r="K15">
        <v>44978</v>
      </c>
      <c r="L15" t="s">
        <v>65</v>
      </c>
      <c r="M15" t="s">
        <v>223</v>
      </c>
      <c r="N15" t="s">
        <v>65</v>
      </c>
      <c r="O15" t="s">
        <v>223</v>
      </c>
    </row>
    <row r="16" spans="1:15" x14ac:dyDescent="0.25">
      <c r="A16" t="s">
        <v>82</v>
      </c>
      <c r="B16" t="s">
        <v>32</v>
      </c>
      <c r="D16" t="s">
        <v>22</v>
      </c>
      <c r="E16">
        <v>21</v>
      </c>
      <c r="G16" t="s">
        <v>523</v>
      </c>
      <c r="H16" t="s">
        <v>88</v>
      </c>
      <c r="I16">
        <v>2</v>
      </c>
      <c r="J16">
        <v>2</v>
      </c>
      <c r="K16">
        <v>44978</v>
      </c>
      <c r="L16" t="s">
        <v>65</v>
      </c>
      <c r="M16" t="s">
        <v>223</v>
      </c>
      <c r="N16" t="s">
        <v>65</v>
      </c>
      <c r="O16" t="s">
        <v>223</v>
      </c>
    </row>
    <row r="17" spans="1:15" x14ac:dyDescent="0.25">
      <c r="A17" t="s">
        <v>348</v>
      </c>
      <c r="B17" t="s">
        <v>32</v>
      </c>
      <c r="D17" t="s">
        <v>22</v>
      </c>
      <c r="E17">
        <v>22</v>
      </c>
      <c r="G17" t="s">
        <v>329</v>
      </c>
      <c r="H17" t="s">
        <v>392</v>
      </c>
      <c r="I17">
        <v>3</v>
      </c>
      <c r="J17">
        <v>2</v>
      </c>
      <c r="K17">
        <v>44979</v>
      </c>
      <c r="L17" t="s">
        <v>65</v>
      </c>
      <c r="M17" t="s">
        <v>215</v>
      </c>
      <c r="N17" t="s">
        <v>65</v>
      </c>
      <c r="O17" t="s">
        <v>215</v>
      </c>
    </row>
    <row r="18" spans="1:15" x14ac:dyDescent="0.25">
      <c r="A18" t="s">
        <v>286</v>
      </c>
      <c r="B18" t="s">
        <v>32</v>
      </c>
      <c r="D18" t="s">
        <v>59</v>
      </c>
      <c r="E18">
        <v>23</v>
      </c>
      <c r="F18">
        <v>26</v>
      </c>
      <c r="G18" t="s">
        <v>278</v>
      </c>
      <c r="H18" t="s">
        <v>64</v>
      </c>
      <c r="I18">
        <v>7</v>
      </c>
      <c r="J18">
        <v>2</v>
      </c>
      <c r="K18">
        <v>44980</v>
      </c>
      <c r="L18">
        <v>44983</v>
      </c>
      <c r="M18" t="s">
        <v>219</v>
      </c>
      <c r="N18" t="s">
        <v>220</v>
      </c>
      <c r="O18" t="s">
        <v>221</v>
      </c>
    </row>
    <row r="19" spans="1:15" x14ac:dyDescent="0.25">
      <c r="A19" t="s">
        <v>358</v>
      </c>
      <c r="B19" t="s">
        <v>32</v>
      </c>
      <c r="D19" t="s">
        <v>23</v>
      </c>
      <c r="E19">
        <v>24</v>
      </c>
      <c r="G19" t="s">
        <v>327</v>
      </c>
      <c r="H19" t="s">
        <v>88</v>
      </c>
      <c r="I19">
        <v>2</v>
      </c>
      <c r="J19">
        <v>2</v>
      </c>
      <c r="K19">
        <v>44981</v>
      </c>
      <c r="L19" t="s">
        <v>65</v>
      </c>
      <c r="M19" t="s">
        <v>236</v>
      </c>
      <c r="N19" t="s">
        <v>65</v>
      </c>
      <c r="O19" t="s">
        <v>236</v>
      </c>
    </row>
    <row r="20" spans="1:15" x14ac:dyDescent="0.25">
      <c r="A20" t="s">
        <v>287</v>
      </c>
      <c r="B20" t="s">
        <v>32</v>
      </c>
      <c r="D20" t="s">
        <v>21</v>
      </c>
      <c r="E20">
        <v>25</v>
      </c>
      <c r="F20">
        <v>26</v>
      </c>
      <c r="G20" t="s">
        <v>294</v>
      </c>
      <c r="H20" t="s">
        <v>90</v>
      </c>
      <c r="I20">
        <v>6</v>
      </c>
      <c r="J20">
        <v>2</v>
      </c>
      <c r="K20">
        <v>44982</v>
      </c>
      <c r="L20">
        <v>44983</v>
      </c>
      <c r="M20" t="s">
        <v>216</v>
      </c>
      <c r="N20" t="s">
        <v>220</v>
      </c>
      <c r="O20" t="s">
        <v>259</v>
      </c>
    </row>
    <row r="21" spans="1:15" x14ac:dyDescent="0.25">
      <c r="A21" t="s">
        <v>359</v>
      </c>
      <c r="B21" t="s">
        <v>32</v>
      </c>
      <c r="D21" t="s">
        <v>23</v>
      </c>
      <c r="E21">
        <v>26</v>
      </c>
      <c r="G21" t="s">
        <v>327</v>
      </c>
      <c r="H21" t="s">
        <v>185</v>
      </c>
      <c r="I21">
        <v>3</v>
      </c>
      <c r="J21">
        <v>2</v>
      </c>
      <c r="K21">
        <v>44983</v>
      </c>
      <c r="L21" t="s">
        <v>65</v>
      </c>
      <c r="M21" t="s">
        <v>220</v>
      </c>
      <c r="N21" t="s">
        <v>65</v>
      </c>
      <c r="O21" t="s">
        <v>220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2058-E885-4EBB-A1FD-DCB0A432D9C9}">
  <dimension ref="A1:O40"/>
  <sheetViews>
    <sheetView workbookViewId="0"/>
  </sheetViews>
  <sheetFormatPr defaultRowHeight="15" x14ac:dyDescent="0.25"/>
  <cols>
    <col min="1" max="1" width="11.5703125" bestFit="1" customWidth="1"/>
    <col min="2" max="2" width="8.28515625" bestFit="1" customWidth="1"/>
    <col min="3" max="3" width="15.7109375" bestFit="1" customWidth="1"/>
    <col min="4" max="4" width="30.85546875" bestFit="1" customWidth="1"/>
    <col min="5" max="5" width="12.5703125" bestFit="1" customWidth="1"/>
    <col min="6" max="6" width="11.28515625" bestFit="1" customWidth="1"/>
    <col min="7" max="7" width="77.42578125" bestFit="1" customWidth="1"/>
    <col min="8" max="8" width="23.8554687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  <col min="17" max="17" width="7.5703125" bestFit="1" customWidth="1"/>
    <col min="18" max="18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66</v>
      </c>
      <c r="F2" t="s">
        <v>65</v>
      </c>
      <c r="G2" t="s">
        <v>26</v>
      </c>
      <c r="J2">
        <v>3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340</v>
      </c>
      <c r="B3" t="s">
        <v>66</v>
      </c>
      <c r="D3" t="s">
        <v>23</v>
      </c>
      <c r="E3">
        <v>4</v>
      </c>
      <c r="G3" t="s">
        <v>327</v>
      </c>
      <c r="H3" t="s">
        <v>163</v>
      </c>
      <c r="I3">
        <v>1</v>
      </c>
      <c r="J3">
        <v>3</v>
      </c>
      <c r="K3">
        <v>44989</v>
      </c>
      <c r="L3" t="s">
        <v>65</v>
      </c>
      <c r="M3" t="s">
        <v>216</v>
      </c>
      <c r="N3" t="s">
        <v>65</v>
      </c>
      <c r="O3" t="s">
        <v>216</v>
      </c>
    </row>
    <row r="4" spans="1:15" x14ac:dyDescent="0.25">
      <c r="A4" t="s">
        <v>288</v>
      </c>
      <c r="B4" t="s">
        <v>66</v>
      </c>
      <c r="D4" t="s">
        <v>59</v>
      </c>
      <c r="E4">
        <v>4</v>
      </c>
      <c r="F4">
        <v>6</v>
      </c>
      <c r="G4" t="s">
        <v>279</v>
      </c>
      <c r="H4" t="s">
        <v>45</v>
      </c>
      <c r="I4">
        <v>3</v>
      </c>
      <c r="J4">
        <v>3</v>
      </c>
      <c r="K4">
        <v>44989</v>
      </c>
      <c r="L4">
        <v>44991</v>
      </c>
      <c r="M4" t="s">
        <v>216</v>
      </c>
      <c r="N4" t="s">
        <v>240</v>
      </c>
      <c r="O4" t="s">
        <v>241</v>
      </c>
    </row>
    <row r="5" spans="1:15" x14ac:dyDescent="0.25">
      <c r="A5" t="s">
        <v>311</v>
      </c>
      <c r="B5" t="s">
        <v>66</v>
      </c>
      <c r="D5" t="s">
        <v>18</v>
      </c>
      <c r="E5">
        <v>4</v>
      </c>
      <c r="F5">
        <v>5</v>
      </c>
      <c r="G5" t="s">
        <v>460</v>
      </c>
      <c r="H5" t="s">
        <v>57</v>
      </c>
      <c r="I5">
        <v>4</v>
      </c>
      <c r="J5">
        <v>3</v>
      </c>
      <c r="K5">
        <v>44989</v>
      </c>
      <c r="L5">
        <v>44990</v>
      </c>
      <c r="M5" t="s">
        <v>216</v>
      </c>
      <c r="N5" t="s">
        <v>220</v>
      </c>
      <c r="O5" t="s">
        <v>259</v>
      </c>
    </row>
    <row r="6" spans="1:15" x14ac:dyDescent="0.25">
      <c r="A6" t="s">
        <v>311</v>
      </c>
      <c r="B6" t="s">
        <v>66</v>
      </c>
      <c r="D6" t="s">
        <v>18</v>
      </c>
      <c r="E6">
        <v>4</v>
      </c>
      <c r="F6">
        <v>5</v>
      </c>
      <c r="G6" t="s">
        <v>409</v>
      </c>
      <c r="H6" t="s">
        <v>83</v>
      </c>
      <c r="I6">
        <v>6</v>
      </c>
      <c r="J6">
        <v>3</v>
      </c>
      <c r="K6">
        <v>44989</v>
      </c>
      <c r="L6">
        <v>44990</v>
      </c>
      <c r="M6" t="s">
        <v>216</v>
      </c>
      <c r="N6" t="s">
        <v>220</v>
      </c>
      <c r="O6" t="s">
        <v>259</v>
      </c>
    </row>
    <row r="7" spans="1:15" x14ac:dyDescent="0.25">
      <c r="A7" t="s">
        <v>340</v>
      </c>
      <c r="B7" t="s">
        <v>66</v>
      </c>
      <c r="D7" t="s">
        <v>22</v>
      </c>
      <c r="E7">
        <v>4</v>
      </c>
      <c r="G7" t="s">
        <v>329</v>
      </c>
      <c r="H7" t="s">
        <v>64</v>
      </c>
      <c r="I7">
        <v>7</v>
      </c>
      <c r="J7">
        <v>3</v>
      </c>
      <c r="K7">
        <v>44989</v>
      </c>
      <c r="L7" t="s">
        <v>65</v>
      </c>
      <c r="M7" t="s">
        <v>216</v>
      </c>
      <c r="N7" t="s">
        <v>65</v>
      </c>
      <c r="O7" t="s">
        <v>216</v>
      </c>
    </row>
    <row r="8" spans="1:15" x14ac:dyDescent="0.25">
      <c r="A8" t="s">
        <v>360</v>
      </c>
      <c r="B8" t="s">
        <v>66</v>
      </c>
      <c r="D8" t="s">
        <v>22</v>
      </c>
      <c r="E8">
        <v>5</v>
      </c>
      <c r="G8" t="s">
        <v>329</v>
      </c>
      <c r="H8" t="s">
        <v>573</v>
      </c>
      <c r="I8">
        <v>3</v>
      </c>
      <c r="J8">
        <v>3</v>
      </c>
      <c r="K8">
        <v>44990</v>
      </c>
      <c r="L8" t="s">
        <v>65</v>
      </c>
      <c r="M8" t="s">
        <v>220</v>
      </c>
      <c r="N8" t="s">
        <v>65</v>
      </c>
      <c r="O8" t="s">
        <v>220</v>
      </c>
    </row>
    <row r="9" spans="1:15" x14ac:dyDescent="0.25">
      <c r="A9" t="s">
        <v>360</v>
      </c>
      <c r="B9" t="s">
        <v>66</v>
      </c>
      <c r="D9" t="s">
        <v>24</v>
      </c>
      <c r="E9">
        <v>5</v>
      </c>
      <c r="G9" t="s">
        <v>328</v>
      </c>
      <c r="H9" t="s">
        <v>130</v>
      </c>
      <c r="I9">
        <v>5</v>
      </c>
      <c r="J9">
        <v>3</v>
      </c>
      <c r="K9">
        <v>44990</v>
      </c>
      <c r="L9" t="s">
        <v>65</v>
      </c>
      <c r="M9" t="s">
        <v>220</v>
      </c>
      <c r="N9" t="s">
        <v>65</v>
      </c>
      <c r="O9" t="s">
        <v>220</v>
      </c>
    </row>
    <row r="10" spans="1:15" x14ac:dyDescent="0.25">
      <c r="A10" t="s">
        <v>427</v>
      </c>
      <c r="B10" t="s">
        <v>66</v>
      </c>
      <c r="D10" t="s">
        <v>51</v>
      </c>
      <c r="E10">
        <v>9</v>
      </c>
      <c r="F10">
        <v>11</v>
      </c>
      <c r="G10" t="s">
        <v>410</v>
      </c>
      <c r="H10" t="s">
        <v>107</v>
      </c>
      <c r="I10">
        <v>6</v>
      </c>
      <c r="J10">
        <v>3</v>
      </c>
      <c r="K10">
        <v>44994</v>
      </c>
      <c r="L10">
        <v>44996</v>
      </c>
      <c r="M10" t="s">
        <v>219</v>
      </c>
      <c r="N10" t="s">
        <v>216</v>
      </c>
      <c r="O10" t="s">
        <v>242</v>
      </c>
    </row>
    <row r="11" spans="1:15" x14ac:dyDescent="0.25">
      <c r="A11" t="s">
        <v>341</v>
      </c>
      <c r="B11" t="s">
        <v>66</v>
      </c>
      <c r="D11" t="s">
        <v>23</v>
      </c>
      <c r="E11">
        <v>11</v>
      </c>
      <c r="G11" t="s">
        <v>327</v>
      </c>
      <c r="H11" t="s">
        <v>326</v>
      </c>
      <c r="I11">
        <v>1</v>
      </c>
      <c r="J11">
        <v>3</v>
      </c>
      <c r="K11">
        <v>44996</v>
      </c>
      <c r="L11" t="s">
        <v>65</v>
      </c>
      <c r="M11" t="s">
        <v>216</v>
      </c>
      <c r="N11" t="s">
        <v>65</v>
      </c>
      <c r="O11" t="s">
        <v>216</v>
      </c>
    </row>
    <row r="12" spans="1:15" x14ac:dyDescent="0.25">
      <c r="A12" t="s">
        <v>305</v>
      </c>
      <c r="B12" t="s">
        <v>66</v>
      </c>
      <c r="D12" t="s">
        <v>18</v>
      </c>
      <c r="E12">
        <v>11</v>
      </c>
      <c r="F12">
        <v>12</v>
      </c>
      <c r="G12" t="s">
        <v>391</v>
      </c>
      <c r="H12" t="s">
        <v>185</v>
      </c>
      <c r="I12">
        <v>3</v>
      </c>
      <c r="J12">
        <v>3</v>
      </c>
      <c r="K12">
        <v>44996</v>
      </c>
      <c r="L12">
        <v>44997</v>
      </c>
      <c r="M12" t="s">
        <v>216</v>
      </c>
      <c r="N12" t="s">
        <v>220</v>
      </c>
      <c r="O12" t="s">
        <v>259</v>
      </c>
    </row>
    <row r="13" spans="1:15" x14ac:dyDescent="0.25">
      <c r="A13" t="s">
        <v>305</v>
      </c>
      <c r="B13" t="s">
        <v>66</v>
      </c>
      <c r="D13" t="s">
        <v>18</v>
      </c>
      <c r="E13">
        <v>11</v>
      </c>
      <c r="F13">
        <v>12</v>
      </c>
      <c r="G13" t="s">
        <v>461</v>
      </c>
      <c r="H13" t="s">
        <v>147</v>
      </c>
      <c r="I13">
        <v>4</v>
      </c>
      <c r="J13">
        <v>3</v>
      </c>
      <c r="K13">
        <v>44996</v>
      </c>
      <c r="L13">
        <v>44997</v>
      </c>
      <c r="M13" t="s">
        <v>216</v>
      </c>
      <c r="N13" t="s">
        <v>220</v>
      </c>
      <c r="O13" t="s">
        <v>259</v>
      </c>
    </row>
    <row r="14" spans="1:15" x14ac:dyDescent="0.25">
      <c r="A14" t="s">
        <v>342</v>
      </c>
      <c r="B14" t="s">
        <v>66</v>
      </c>
      <c r="D14" t="s">
        <v>23</v>
      </c>
      <c r="E14">
        <v>12</v>
      </c>
      <c r="G14" t="s">
        <v>327</v>
      </c>
      <c r="H14" t="s">
        <v>151</v>
      </c>
      <c r="I14">
        <v>1</v>
      </c>
      <c r="J14">
        <v>3</v>
      </c>
      <c r="K14">
        <v>44997</v>
      </c>
      <c r="L14" t="s">
        <v>65</v>
      </c>
      <c r="M14" t="s">
        <v>220</v>
      </c>
      <c r="N14" t="s">
        <v>65</v>
      </c>
      <c r="O14" t="s">
        <v>220</v>
      </c>
    </row>
    <row r="15" spans="1:15" x14ac:dyDescent="0.25">
      <c r="A15" t="s">
        <v>342</v>
      </c>
      <c r="B15" t="s">
        <v>66</v>
      </c>
      <c r="D15" t="s">
        <v>23</v>
      </c>
      <c r="E15">
        <v>12</v>
      </c>
      <c r="G15" t="s">
        <v>327</v>
      </c>
      <c r="H15" t="s">
        <v>127</v>
      </c>
      <c r="I15">
        <v>5</v>
      </c>
      <c r="J15">
        <v>3</v>
      </c>
      <c r="K15">
        <v>44997</v>
      </c>
      <c r="L15" t="s">
        <v>65</v>
      </c>
      <c r="M15" t="s">
        <v>220</v>
      </c>
      <c r="N15" t="s">
        <v>65</v>
      </c>
      <c r="O15" t="s">
        <v>220</v>
      </c>
    </row>
    <row r="16" spans="1:15" x14ac:dyDescent="0.25">
      <c r="A16" t="s">
        <v>342</v>
      </c>
      <c r="B16" t="s">
        <v>66</v>
      </c>
      <c r="D16" t="s">
        <v>22</v>
      </c>
      <c r="E16">
        <v>12</v>
      </c>
      <c r="G16" t="s">
        <v>329</v>
      </c>
      <c r="H16" t="s">
        <v>170</v>
      </c>
      <c r="I16">
        <v>7</v>
      </c>
      <c r="J16">
        <v>3</v>
      </c>
      <c r="K16">
        <v>44997</v>
      </c>
      <c r="L16" t="s">
        <v>65</v>
      </c>
      <c r="M16" t="s">
        <v>220</v>
      </c>
      <c r="N16" t="s">
        <v>65</v>
      </c>
      <c r="O16" t="s">
        <v>220</v>
      </c>
    </row>
    <row r="17" spans="1:15" x14ac:dyDescent="0.25">
      <c r="A17" t="s">
        <v>233</v>
      </c>
      <c r="B17" t="s">
        <v>66</v>
      </c>
      <c r="D17" t="s">
        <v>20</v>
      </c>
      <c r="E17">
        <v>15</v>
      </c>
      <c r="F17">
        <v>19</v>
      </c>
      <c r="G17" t="s">
        <v>225</v>
      </c>
      <c r="H17" t="s">
        <v>94</v>
      </c>
      <c r="I17">
        <v>2</v>
      </c>
      <c r="J17">
        <v>3</v>
      </c>
      <c r="K17">
        <v>45000</v>
      </c>
      <c r="L17">
        <v>45004</v>
      </c>
      <c r="M17" t="s">
        <v>215</v>
      </c>
      <c r="N17" t="s">
        <v>220</v>
      </c>
      <c r="O17" t="s">
        <v>234</v>
      </c>
    </row>
    <row r="18" spans="1:15" x14ac:dyDescent="0.25">
      <c r="A18" t="s">
        <v>233</v>
      </c>
      <c r="B18" t="s">
        <v>66</v>
      </c>
      <c r="D18" t="s">
        <v>20</v>
      </c>
      <c r="E18">
        <v>15</v>
      </c>
      <c r="F18">
        <v>19</v>
      </c>
      <c r="G18" t="s">
        <v>226</v>
      </c>
      <c r="H18" t="s">
        <v>101</v>
      </c>
      <c r="I18">
        <v>3</v>
      </c>
      <c r="J18">
        <v>3</v>
      </c>
      <c r="K18">
        <v>45000</v>
      </c>
      <c r="L18">
        <v>45004</v>
      </c>
      <c r="M18" t="s">
        <v>215</v>
      </c>
      <c r="N18" t="s">
        <v>220</v>
      </c>
      <c r="O18" t="s">
        <v>234</v>
      </c>
    </row>
    <row r="19" spans="1:15" x14ac:dyDescent="0.25">
      <c r="A19" t="s">
        <v>316</v>
      </c>
      <c r="B19" t="s">
        <v>66</v>
      </c>
      <c r="D19" t="s">
        <v>51</v>
      </c>
      <c r="E19">
        <v>17</v>
      </c>
      <c r="F19">
        <v>19</v>
      </c>
      <c r="G19" t="s">
        <v>479</v>
      </c>
      <c r="H19" t="s">
        <v>135</v>
      </c>
      <c r="I19">
        <v>5</v>
      </c>
      <c r="J19">
        <v>3</v>
      </c>
      <c r="K19">
        <v>45002</v>
      </c>
      <c r="L19">
        <v>45004</v>
      </c>
      <c r="M19" t="s">
        <v>236</v>
      </c>
      <c r="N19" t="s">
        <v>220</v>
      </c>
      <c r="O19" t="s">
        <v>237</v>
      </c>
    </row>
    <row r="20" spans="1:15" x14ac:dyDescent="0.25">
      <c r="A20" t="s">
        <v>339</v>
      </c>
      <c r="B20" t="s">
        <v>66</v>
      </c>
      <c r="D20" t="s">
        <v>18</v>
      </c>
      <c r="E20">
        <v>18</v>
      </c>
      <c r="F20">
        <v>19</v>
      </c>
      <c r="G20" t="s">
        <v>324</v>
      </c>
      <c r="H20" t="s">
        <v>153</v>
      </c>
      <c r="I20">
        <v>1</v>
      </c>
      <c r="J20">
        <v>3</v>
      </c>
      <c r="K20">
        <v>45003</v>
      </c>
      <c r="L20">
        <v>45004</v>
      </c>
      <c r="M20" t="s">
        <v>216</v>
      </c>
      <c r="N20" t="s">
        <v>220</v>
      </c>
      <c r="O20" t="s">
        <v>259</v>
      </c>
    </row>
    <row r="21" spans="1:15" x14ac:dyDescent="0.25">
      <c r="A21" t="s">
        <v>339</v>
      </c>
      <c r="B21" t="s">
        <v>66</v>
      </c>
      <c r="D21" t="s">
        <v>18</v>
      </c>
      <c r="E21">
        <v>18</v>
      </c>
      <c r="F21">
        <v>19</v>
      </c>
      <c r="G21" t="s">
        <v>483</v>
      </c>
      <c r="H21" t="s">
        <v>121</v>
      </c>
      <c r="I21">
        <v>2</v>
      </c>
      <c r="J21">
        <v>3</v>
      </c>
      <c r="K21">
        <v>45003</v>
      </c>
      <c r="L21">
        <v>45004</v>
      </c>
      <c r="M21" t="s">
        <v>216</v>
      </c>
      <c r="N21" t="s">
        <v>220</v>
      </c>
      <c r="O21" t="s">
        <v>259</v>
      </c>
    </row>
    <row r="22" spans="1:15" x14ac:dyDescent="0.25">
      <c r="A22" t="s">
        <v>357</v>
      </c>
      <c r="B22" t="s">
        <v>66</v>
      </c>
      <c r="D22" t="s">
        <v>23</v>
      </c>
      <c r="E22">
        <v>18</v>
      </c>
      <c r="G22" t="s">
        <v>327</v>
      </c>
      <c r="H22" t="s">
        <v>150</v>
      </c>
      <c r="I22">
        <v>6</v>
      </c>
      <c r="J22">
        <v>3</v>
      </c>
      <c r="K22">
        <v>45003</v>
      </c>
      <c r="L22" t="s">
        <v>65</v>
      </c>
      <c r="M22" t="s">
        <v>216</v>
      </c>
      <c r="N22" t="s">
        <v>65</v>
      </c>
      <c r="O22" t="s">
        <v>216</v>
      </c>
    </row>
    <row r="23" spans="1:15" x14ac:dyDescent="0.25">
      <c r="A23" t="s">
        <v>357</v>
      </c>
      <c r="B23" t="s">
        <v>66</v>
      </c>
      <c r="C23" t="s">
        <v>580</v>
      </c>
      <c r="D23" t="s">
        <v>23</v>
      </c>
      <c r="E23">
        <v>18</v>
      </c>
      <c r="G23" t="s">
        <v>438</v>
      </c>
      <c r="H23" t="s">
        <v>448</v>
      </c>
      <c r="I23">
        <v>7</v>
      </c>
      <c r="J23">
        <v>3</v>
      </c>
      <c r="K23">
        <v>45003</v>
      </c>
      <c r="L23" t="s">
        <v>65</v>
      </c>
      <c r="M23" t="s">
        <v>216</v>
      </c>
      <c r="N23" t="s">
        <v>65</v>
      </c>
      <c r="O23" t="s">
        <v>216</v>
      </c>
    </row>
    <row r="24" spans="1:15" x14ac:dyDescent="0.25">
      <c r="A24" t="s">
        <v>357</v>
      </c>
      <c r="B24" t="s">
        <v>66</v>
      </c>
      <c r="D24" t="s">
        <v>24</v>
      </c>
      <c r="E24">
        <v>18</v>
      </c>
      <c r="G24" t="s">
        <v>437</v>
      </c>
      <c r="H24" t="s">
        <v>125</v>
      </c>
      <c r="I24">
        <v>7</v>
      </c>
      <c r="J24">
        <v>3</v>
      </c>
      <c r="K24">
        <v>45003</v>
      </c>
      <c r="L24" t="s">
        <v>65</v>
      </c>
      <c r="M24" t="s">
        <v>216</v>
      </c>
      <c r="N24" t="s">
        <v>65</v>
      </c>
      <c r="O24" t="s">
        <v>216</v>
      </c>
    </row>
    <row r="25" spans="1:15" x14ac:dyDescent="0.25">
      <c r="A25" t="s">
        <v>384</v>
      </c>
      <c r="B25" t="s">
        <v>66</v>
      </c>
      <c r="D25" t="s">
        <v>24</v>
      </c>
      <c r="E25">
        <v>19</v>
      </c>
      <c r="G25" t="s">
        <v>328</v>
      </c>
      <c r="H25" t="s">
        <v>530</v>
      </c>
      <c r="I25">
        <v>4</v>
      </c>
      <c r="J25">
        <v>3</v>
      </c>
      <c r="K25">
        <v>45004</v>
      </c>
      <c r="L25" t="s">
        <v>65</v>
      </c>
      <c r="M25" t="s">
        <v>220</v>
      </c>
      <c r="N25" t="s">
        <v>65</v>
      </c>
      <c r="O25" t="s">
        <v>220</v>
      </c>
    </row>
    <row r="26" spans="1:15" x14ac:dyDescent="0.25">
      <c r="A26" t="s">
        <v>384</v>
      </c>
      <c r="B26" t="s">
        <v>66</v>
      </c>
      <c r="D26" t="s">
        <v>23</v>
      </c>
      <c r="E26">
        <v>19</v>
      </c>
      <c r="G26" t="s">
        <v>436</v>
      </c>
      <c r="H26" t="s">
        <v>125</v>
      </c>
      <c r="I26">
        <v>7</v>
      </c>
      <c r="J26">
        <v>3</v>
      </c>
      <c r="K26">
        <v>45004</v>
      </c>
      <c r="L26" t="s">
        <v>65</v>
      </c>
      <c r="M26" t="s">
        <v>220</v>
      </c>
      <c r="N26" t="s">
        <v>65</v>
      </c>
      <c r="O26" t="s">
        <v>220</v>
      </c>
    </row>
    <row r="27" spans="1:15" x14ac:dyDescent="0.25">
      <c r="A27" t="s">
        <v>384</v>
      </c>
      <c r="B27" t="s">
        <v>66</v>
      </c>
      <c r="D27" t="s">
        <v>22</v>
      </c>
      <c r="E27">
        <v>19</v>
      </c>
      <c r="G27" t="s">
        <v>329</v>
      </c>
      <c r="H27" t="s">
        <v>167</v>
      </c>
      <c r="I27">
        <v>7</v>
      </c>
      <c r="J27">
        <v>3</v>
      </c>
      <c r="K27">
        <v>45004</v>
      </c>
      <c r="L27" t="s">
        <v>65</v>
      </c>
      <c r="M27" t="s">
        <v>220</v>
      </c>
      <c r="N27" t="s">
        <v>65</v>
      </c>
      <c r="O27" t="s">
        <v>220</v>
      </c>
    </row>
    <row r="28" spans="1:15" x14ac:dyDescent="0.25">
      <c r="A28" t="s">
        <v>343</v>
      </c>
      <c r="B28" t="s">
        <v>66</v>
      </c>
      <c r="D28" t="s">
        <v>51</v>
      </c>
      <c r="E28">
        <v>24</v>
      </c>
      <c r="F28">
        <v>26</v>
      </c>
      <c r="G28" t="s">
        <v>555</v>
      </c>
      <c r="H28" t="s">
        <v>161</v>
      </c>
      <c r="I28">
        <v>1</v>
      </c>
      <c r="J28">
        <v>3</v>
      </c>
      <c r="K28">
        <v>45009</v>
      </c>
      <c r="L28">
        <v>45011</v>
      </c>
      <c r="M28" t="s">
        <v>236</v>
      </c>
      <c r="N28" t="s">
        <v>220</v>
      </c>
      <c r="O28" t="s">
        <v>237</v>
      </c>
    </row>
    <row r="29" spans="1:15" x14ac:dyDescent="0.25">
      <c r="A29" t="s">
        <v>344</v>
      </c>
      <c r="B29" t="s">
        <v>66</v>
      </c>
      <c r="D29" t="s">
        <v>23</v>
      </c>
      <c r="E29">
        <v>25</v>
      </c>
      <c r="G29" t="s">
        <v>327</v>
      </c>
      <c r="H29" t="s">
        <v>156</v>
      </c>
      <c r="I29">
        <v>1</v>
      </c>
      <c r="J29">
        <v>3</v>
      </c>
      <c r="K29">
        <v>45010</v>
      </c>
      <c r="L29" t="s">
        <v>65</v>
      </c>
      <c r="M29" t="s">
        <v>216</v>
      </c>
      <c r="N29" t="s">
        <v>65</v>
      </c>
      <c r="O29" t="s">
        <v>216</v>
      </c>
    </row>
    <row r="30" spans="1:15" x14ac:dyDescent="0.25">
      <c r="A30" t="s">
        <v>344</v>
      </c>
      <c r="B30" t="s">
        <v>66</v>
      </c>
      <c r="D30" t="s">
        <v>24</v>
      </c>
      <c r="E30">
        <v>25</v>
      </c>
      <c r="G30" t="s">
        <v>328</v>
      </c>
      <c r="H30" t="s">
        <v>49</v>
      </c>
      <c r="I30">
        <v>3</v>
      </c>
      <c r="J30">
        <v>3</v>
      </c>
      <c r="K30">
        <v>45010</v>
      </c>
      <c r="L30" t="s">
        <v>65</v>
      </c>
      <c r="M30" t="s">
        <v>216</v>
      </c>
      <c r="N30" t="s">
        <v>65</v>
      </c>
      <c r="O30" t="s">
        <v>216</v>
      </c>
    </row>
    <row r="31" spans="1:15" x14ac:dyDescent="0.25">
      <c r="A31" t="s">
        <v>287</v>
      </c>
      <c r="B31" t="s">
        <v>66</v>
      </c>
      <c r="D31" t="s">
        <v>19</v>
      </c>
      <c r="E31">
        <v>25</v>
      </c>
      <c r="F31">
        <v>26</v>
      </c>
      <c r="G31" t="s">
        <v>577</v>
      </c>
      <c r="H31" t="s">
        <v>142</v>
      </c>
      <c r="I31">
        <v>4</v>
      </c>
      <c r="J31">
        <v>3</v>
      </c>
      <c r="K31">
        <v>45010</v>
      </c>
      <c r="L31">
        <v>45011</v>
      </c>
      <c r="M31" t="s">
        <v>216</v>
      </c>
      <c r="N31" t="s">
        <v>220</v>
      </c>
      <c r="O31" t="s">
        <v>259</v>
      </c>
    </row>
    <row r="32" spans="1:15" x14ac:dyDescent="0.25">
      <c r="A32" t="s">
        <v>287</v>
      </c>
      <c r="B32" t="s">
        <v>66</v>
      </c>
      <c r="D32" t="s">
        <v>18</v>
      </c>
      <c r="E32">
        <v>25</v>
      </c>
      <c r="F32">
        <v>26</v>
      </c>
      <c r="G32" t="s">
        <v>368</v>
      </c>
      <c r="H32" t="s">
        <v>103</v>
      </c>
      <c r="I32">
        <v>5</v>
      </c>
      <c r="J32">
        <v>3</v>
      </c>
      <c r="K32">
        <v>45010</v>
      </c>
      <c r="L32">
        <v>45011</v>
      </c>
      <c r="M32" t="s">
        <v>216</v>
      </c>
      <c r="N32" t="s">
        <v>220</v>
      </c>
      <c r="O32" t="s">
        <v>259</v>
      </c>
    </row>
    <row r="33" spans="1:15" x14ac:dyDescent="0.25">
      <c r="A33" t="s">
        <v>359</v>
      </c>
      <c r="B33" t="s">
        <v>66</v>
      </c>
      <c r="D33" t="s">
        <v>23</v>
      </c>
      <c r="E33">
        <v>26</v>
      </c>
      <c r="G33" t="s">
        <v>327</v>
      </c>
      <c r="H33" t="s">
        <v>484</v>
      </c>
      <c r="I33">
        <v>2</v>
      </c>
      <c r="J33">
        <v>3</v>
      </c>
      <c r="K33">
        <v>45011</v>
      </c>
      <c r="L33" t="s">
        <v>65</v>
      </c>
      <c r="M33" t="s">
        <v>220</v>
      </c>
      <c r="N33" t="s">
        <v>65</v>
      </c>
      <c r="O33" t="s">
        <v>220</v>
      </c>
    </row>
    <row r="34" spans="1:15" x14ac:dyDescent="0.25">
      <c r="A34" t="s">
        <v>359</v>
      </c>
      <c r="B34" t="s">
        <v>66</v>
      </c>
      <c r="D34" t="s">
        <v>23</v>
      </c>
      <c r="E34">
        <v>26</v>
      </c>
      <c r="G34" t="s">
        <v>393</v>
      </c>
      <c r="H34" t="s">
        <v>52</v>
      </c>
      <c r="I34">
        <v>3</v>
      </c>
      <c r="J34">
        <v>3</v>
      </c>
      <c r="K34">
        <v>45011</v>
      </c>
      <c r="L34" t="s">
        <v>65</v>
      </c>
      <c r="M34" t="s">
        <v>220</v>
      </c>
      <c r="N34" t="s">
        <v>65</v>
      </c>
      <c r="O34" t="s">
        <v>220</v>
      </c>
    </row>
    <row r="35" spans="1:15" x14ac:dyDescent="0.25">
      <c r="A35" t="s">
        <v>359</v>
      </c>
      <c r="B35" t="s">
        <v>66</v>
      </c>
      <c r="D35" t="s">
        <v>23</v>
      </c>
      <c r="E35">
        <v>26</v>
      </c>
      <c r="G35" t="s">
        <v>462</v>
      </c>
      <c r="H35" t="s">
        <v>143</v>
      </c>
      <c r="I35">
        <v>4</v>
      </c>
      <c r="J35">
        <v>3</v>
      </c>
      <c r="K35">
        <v>45011</v>
      </c>
      <c r="L35" t="s">
        <v>65</v>
      </c>
      <c r="M35" t="s">
        <v>220</v>
      </c>
      <c r="N35" t="s">
        <v>65</v>
      </c>
      <c r="O35" t="s">
        <v>220</v>
      </c>
    </row>
    <row r="36" spans="1:15" x14ac:dyDescent="0.25">
      <c r="A36" t="s">
        <v>359</v>
      </c>
      <c r="B36" t="s">
        <v>66</v>
      </c>
      <c r="D36" t="s">
        <v>24</v>
      </c>
      <c r="E36">
        <v>26</v>
      </c>
      <c r="G36" t="s">
        <v>328</v>
      </c>
      <c r="H36" t="s">
        <v>175</v>
      </c>
      <c r="I36">
        <v>6</v>
      </c>
      <c r="J36">
        <v>3</v>
      </c>
      <c r="K36">
        <v>45011</v>
      </c>
      <c r="L36" t="s">
        <v>65</v>
      </c>
      <c r="M36" t="s">
        <v>220</v>
      </c>
      <c r="N36" t="s">
        <v>65</v>
      </c>
      <c r="O36" t="s">
        <v>220</v>
      </c>
    </row>
    <row r="37" spans="1:15" x14ac:dyDescent="0.25">
      <c r="A37" t="s">
        <v>359</v>
      </c>
      <c r="B37" t="s">
        <v>66</v>
      </c>
      <c r="D37" t="s">
        <v>22</v>
      </c>
      <c r="E37">
        <v>26</v>
      </c>
      <c r="G37" t="s">
        <v>329</v>
      </c>
      <c r="H37" t="s">
        <v>443</v>
      </c>
      <c r="I37">
        <v>7</v>
      </c>
      <c r="J37">
        <v>3</v>
      </c>
      <c r="K37">
        <v>45011</v>
      </c>
      <c r="L37" t="s">
        <v>65</v>
      </c>
      <c r="M37" t="s">
        <v>220</v>
      </c>
      <c r="N37" t="s">
        <v>65</v>
      </c>
      <c r="O37" t="s">
        <v>220</v>
      </c>
    </row>
    <row r="38" spans="1:15" x14ac:dyDescent="0.25">
      <c r="A38" t="s">
        <v>359</v>
      </c>
      <c r="B38" t="s">
        <v>66</v>
      </c>
      <c r="D38" t="s">
        <v>24</v>
      </c>
      <c r="E38">
        <v>26</v>
      </c>
      <c r="G38" t="s">
        <v>439</v>
      </c>
      <c r="H38" t="s">
        <v>168</v>
      </c>
      <c r="I38">
        <v>7</v>
      </c>
      <c r="J38">
        <v>3</v>
      </c>
      <c r="K38">
        <v>45011</v>
      </c>
      <c r="L38" t="s">
        <v>65</v>
      </c>
      <c r="M38" t="s">
        <v>220</v>
      </c>
      <c r="N38" t="s">
        <v>65</v>
      </c>
      <c r="O38" t="s">
        <v>220</v>
      </c>
    </row>
    <row r="39" spans="1:15" x14ac:dyDescent="0.25">
      <c r="A39" t="s">
        <v>457</v>
      </c>
      <c r="B39" t="s">
        <v>66</v>
      </c>
      <c r="D39" t="s">
        <v>208</v>
      </c>
      <c r="E39">
        <v>31</v>
      </c>
      <c r="F39" t="s">
        <v>456</v>
      </c>
      <c r="G39" t="s">
        <v>394</v>
      </c>
      <c r="H39" t="s">
        <v>186</v>
      </c>
      <c r="I39">
        <v>3</v>
      </c>
      <c r="J39">
        <v>3</v>
      </c>
      <c r="K39">
        <v>45016</v>
      </c>
      <c r="L39">
        <v>45018</v>
      </c>
      <c r="M39" t="s">
        <v>236</v>
      </c>
      <c r="N39" t="s">
        <v>220</v>
      </c>
      <c r="O39" t="s">
        <v>237</v>
      </c>
    </row>
    <row r="40" spans="1:15" x14ac:dyDescent="0.25">
      <c r="A40" t="s">
        <v>65</v>
      </c>
      <c r="B40" t="s">
        <v>66</v>
      </c>
      <c r="J40">
        <v>3</v>
      </c>
      <c r="K40" t="s">
        <v>65</v>
      </c>
      <c r="L40" t="s">
        <v>65</v>
      </c>
      <c r="M40" t="s">
        <v>65</v>
      </c>
      <c r="N40" t="s">
        <v>65</v>
      </c>
      <c r="O40" t="s">
        <v>65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365AF-BAAF-4E92-B966-57F087552B4E}">
  <dimension ref="A1:O56"/>
  <sheetViews>
    <sheetView workbookViewId="0"/>
  </sheetViews>
  <sheetFormatPr defaultRowHeight="15" x14ac:dyDescent="0.25"/>
  <cols>
    <col min="1" max="1" width="11.5703125" bestFit="1" customWidth="1"/>
    <col min="2" max="2" width="8.28515625" bestFit="1" customWidth="1"/>
    <col min="3" max="3" width="28" bestFit="1" customWidth="1"/>
    <col min="4" max="4" width="30" bestFit="1" customWidth="1"/>
    <col min="5" max="5" width="12.5703125" bestFit="1" customWidth="1"/>
    <col min="6" max="6" width="11.28515625" bestFit="1" customWidth="1"/>
    <col min="7" max="7" width="77.42578125" bestFit="1" customWidth="1"/>
    <col min="8" max="8" width="23.8554687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67</v>
      </c>
      <c r="F2" t="s">
        <v>65</v>
      </c>
      <c r="G2" t="s">
        <v>2</v>
      </c>
      <c r="J2">
        <v>4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258</v>
      </c>
      <c r="B3" t="s">
        <v>67</v>
      </c>
      <c r="D3" t="s">
        <v>18</v>
      </c>
      <c r="E3">
        <v>1</v>
      </c>
      <c r="F3">
        <v>2</v>
      </c>
      <c r="G3" t="s">
        <v>395</v>
      </c>
      <c r="H3" t="s">
        <v>396</v>
      </c>
      <c r="I3">
        <v>3</v>
      </c>
      <c r="J3">
        <v>4</v>
      </c>
      <c r="K3">
        <v>45017</v>
      </c>
      <c r="L3">
        <v>45018</v>
      </c>
      <c r="M3" t="s">
        <v>216</v>
      </c>
      <c r="N3" t="s">
        <v>220</v>
      </c>
      <c r="O3" t="s">
        <v>259</v>
      </c>
    </row>
    <row r="4" spans="1:15" x14ac:dyDescent="0.25">
      <c r="A4" t="s">
        <v>258</v>
      </c>
      <c r="B4" t="s">
        <v>67</v>
      </c>
      <c r="D4" t="s">
        <v>19</v>
      </c>
      <c r="E4">
        <v>1</v>
      </c>
      <c r="F4">
        <v>2</v>
      </c>
      <c r="G4" t="s">
        <v>369</v>
      </c>
      <c r="H4" t="s">
        <v>135</v>
      </c>
      <c r="I4">
        <v>5</v>
      </c>
      <c r="J4">
        <v>4</v>
      </c>
      <c r="K4">
        <v>45017</v>
      </c>
      <c r="L4">
        <v>45018</v>
      </c>
      <c r="M4" t="s">
        <v>216</v>
      </c>
      <c r="N4" t="s">
        <v>220</v>
      </c>
      <c r="O4" t="s">
        <v>259</v>
      </c>
    </row>
    <row r="5" spans="1:15" x14ac:dyDescent="0.25">
      <c r="A5" t="s">
        <v>258</v>
      </c>
      <c r="B5" t="s">
        <v>67</v>
      </c>
      <c r="D5" t="s">
        <v>18</v>
      </c>
      <c r="E5">
        <v>1</v>
      </c>
      <c r="F5">
        <v>2</v>
      </c>
      <c r="G5" t="s">
        <v>441</v>
      </c>
      <c r="H5" t="s">
        <v>168</v>
      </c>
      <c r="I5">
        <v>7</v>
      </c>
      <c r="J5">
        <v>4</v>
      </c>
      <c r="K5">
        <v>45017</v>
      </c>
      <c r="L5">
        <v>45018</v>
      </c>
      <c r="M5" t="s">
        <v>216</v>
      </c>
      <c r="N5" t="s">
        <v>220</v>
      </c>
      <c r="O5" t="s">
        <v>259</v>
      </c>
    </row>
    <row r="6" spans="1:15" x14ac:dyDescent="0.25">
      <c r="A6" t="s">
        <v>345</v>
      </c>
      <c r="B6" t="s">
        <v>67</v>
      </c>
      <c r="D6" t="s">
        <v>24</v>
      </c>
      <c r="E6">
        <v>2</v>
      </c>
      <c r="G6" t="s">
        <v>328</v>
      </c>
      <c r="H6" t="s">
        <v>46</v>
      </c>
      <c r="I6">
        <v>1</v>
      </c>
      <c r="J6">
        <v>4</v>
      </c>
      <c r="K6">
        <v>45018</v>
      </c>
      <c r="L6" t="s">
        <v>65</v>
      </c>
      <c r="M6" t="s">
        <v>220</v>
      </c>
      <c r="N6" t="s">
        <v>65</v>
      </c>
      <c r="O6" t="s">
        <v>220</v>
      </c>
    </row>
    <row r="7" spans="1:15" x14ac:dyDescent="0.25">
      <c r="A7" t="s">
        <v>345</v>
      </c>
      <c r="B7" t="s">
        <v>67</v>
      </c>
      <c r="D7" t="s">
        <v>24</v>
      </c>
      <c r="E7">
        <v>2</v>
      </c>
      <c r="G7" t="s">
        <v>328</v>
      </c>
      <c r="H7" t="s">
        <v>142</v>
      </c>
      <c r="I7">
        <v>4</v>
      </c>
      <c r="J7">
        <v>4</v>
      </c>
      <c r="K7">
        <v>45018</v>
      </c>
      <c r="L7" t="s">
        <v>65</v>
      </c>
      <c r="M7" t="s">
        <v>220</v>
      </c>
      <c r="N7" t="s">
        <v>65</v>
      </c>
      <c r="O7" t="s">
        <v>220</v>
      </c>
    </row>
    <row r="8" spans="1:15" x14ac:dyDescent="0.25">
      <c r="A8" t="s">
        <v>345</v>
      </c>
      <c r="B8" t="s">
        <v>67</v>
      </c>
      <c r="D8" t="s">
        <v>24</v>
      </c>
      <c r="E8">
        <v>2</v>
      </c>
      <c r="G8" t="s">
        <v>328</v>
      </c>
      <c r="H8" t="s">
        <v>44</v>
      </c>
      <c r="I8">
        <v>5</v>
      </c>
      <c r="J8">
        <v>4</v>
      </c>
      <c r="K8">
        <v>45018</v>
      </c>
      <c r="L8" t="s">
        <v>65</v>
      </c>
      <c r="M8" t="s">
        <v>220</v>
      </c>
      <c r="N8" t="s">
        <v>65</v>
      </c>
      <c r="O8" t="s">
        <v>220</v>
      </c>
    </row>
    <row r="9" spans="1:15" x14ac:dyDescent="0.25">
      <c r="A9" t="s">
        <v>388</v>
      </c>
      <c r="B9" t="s">
        <v>67</v>
      </c>
      <c r="D9" t="s">
        <v>23</v>
      </c>
      <c r="E9">
        <v>6</v>
      </c>
      <c r="G9" t="s">
        <v>566</v>
      </c>
      <c r="H9" t="s">
        <v>147</v>
      </c>
      <c r="I9">
        <v>4</v>
      </c>
      <c r="J9">
        <v>4</v>
      </c>
      <c r="K9">
        <v>45022</v>
      </c>
      <c r="L9" t="s">
        <v>65</v>
      </c>
      <c r="M9" t="s">
        <v>219</v>
      </c>
      <c r="N9" t="s">
        <v>65</v>
      </c>
      <c r="O9" t="s">
        <v>219</v>
      </c>
    </row>
    <row r="10" spans="1:15" x14ac:dyDescent="0.25">
      <c r="A10" t="s">
        <v>76</v>
      </c>
      <c r="B10" t="s">
        <v>67</v>
      </c>
      <c r="D10" t="s">
        <v>18</v>
      </c>
      <c r="E10">
        <v>6</v>
      </c>
      <c r="F10">
        <v>7</v>
      </c>
      <c r="G10" t="s">
        <v>556</v>
      </c>
      <c r="H10" t="s">
        <v>85</v>
      </c>
      <c r="I10">
        <v>4</v>
      </c>
      <c r="J10">
        <v>4</v>
      </c>
      <c r="K10">
        <v>45022</v>
      </c>
      <c r="L10">
        <v>45023</v>
      </c>
      <c r="M10" t="s">
        <v>219</v>
      </c>
      <c r="N10" t="s">
        <v>236</v>
      </c>
      <c r="O10" t="s">
        <v>449</v>
      </c>
    </row>
    <row r="11" spans="1:15" x14ac:dyDescent="0.25">
      <c r="A11" t="s">
        <v>388</v>
      </c>
      <c r="B11" t="s">
        <v>67</v>
      </c>
      <c r="D11" t="s">
        <v>24</v>
      </c>
      <c r="E11">
        <v>6</v>
      </c>
      <c r="G11" t="s">
        <v>328</v>
      </c>
      <c r="H11" t="s">
        <v>178</v>
      </c>
      <c r="I11">
        <v>6</v>
      </c>
      <c r="J11">
        <v>4</v>
      </c>
      <c r="K11">
        <v>45022</v>
      </c>
      <c r="L11" t="s">
        <v>65</v>
      </c>
      <c r="M11" t="s">
        <v>219</v>
      </c>
      <c r="N11" t="s">
        <v>65</v>
      </c>
      <c r="O11" t="s">
        <v>219</v>
      </c>
    </row>
    <row r="12" spans="1:15" x14ac:dyDescent="0.25">
      <c r="A12" t="s">
        <v>306</v>
      </c>
      <c r="B12" t="s">
        <v>67</v>
      </c>
      <c r="D12" t="s">
        <v>21</v>
      </c>
      <c r="E12">
        <v>7</v>
      </c>
      <c r="F12">
        <v>8</v>
      </c>
      <c r="G12" t="s">
        <v>295</v>
      </c>
      <c r="H12" t="s">
        <v>87</v>
      </c>
      <c r="I12">
        <v>1</v>
      </c>
      <c r="J12">
        <v>4</v>
      </c>
      <c r="K12">
        <v>45023</v>
      </c>
      <c r="L12">
        <v>45024</v>
      </c>
      <c r="M12" t="s">
        <v>236</v>
      </c>
      <c r="N12" t="s">
        <v>216</v>
      </c>
      <c r="O12" t="s">
        <v>262</v>
      </c>
    </row>
    <row r="13" spans="1:15" x14ac:dyDescent="0.25">
      <c r="A13" t="s">
        <v>361</v>
      </c>
      <c r="B13" t="s">
        <v>67</v>
      </c>
      <c r="D13" t="s">
        <v>24</v>
      </c>
      <c r="E13">
        <v>7</v>
      </c>
      <c r="G13" t="s">
        <v>481</v>
      </c>
      <c r="H13" t="s">
        <v>88</v>
      </c>
      <c r="I13">
        <v>2</v>
      </c>
      <c r="J13">
        <v>4</v>
      </c>
      <c r="K13">
        <v>45023</v>
      </c>
      <c r="L13" t="s">
        <v>65</v>
      </c>
      <c r="M13" t="s">
        <v>236</v>
      </c>
      <c r="N13" t="s">
        <v>65</v>
      </c>
      <c r="O13" t="s">
        <v>236</v>
      </c>
    </row>
    <row r="14" spans="1:15" x14ac:dyDescent="0.25">
      <c r="A14" t="s">
        <v>361</v>
      </c>
      <c r="B14" t="s">
        <v>67</v>
      </c>
      <c r="D14" t="s">
        <v>22</v>
      </c>
      <c r="E14">
        <v>7</v>
      </c>
      <c r="G14" t="s">
        <v>329</v>
      </c>
      <c r="H14" t="s">
        <v>574</v>
      </c>
      <c r="I14">
        <v>3</v>
      </c>
      <c r="J14">
        <v>4</v>
      </c>
      <c r="K14">
        <v>45023</v>
      </c>
      <c r="L14" t="s">
        <v>65</v>
      </c>
      <c r="M14" t="s">
        <v>236</v>
      </c>
      <c r="N14" t="s">
        <v>65</v>
      </c>
      <c r="O14" t="s">
        <v>236</v>
      </c>
    </row>
    <row r="15" spans="1:15" x14ac:dyDescent="0.25">
      <c r="A15" t="s">
        <v>289</v>
      </c>
      <c r="B15" t="s">
        <v>67</v>
      </c>
      <c r="D15" t="s">
        <v>59</v>
      </c>
      <c r="E15">
        <v>7</v>
      </c>
      <c r="F15">
        <v>9</v>
      </c>
      <c r="G15" t="s">
        <v>560</v>
      </c>
      <c r="H15" t="s">
        <v>86</v>
      </c>
      <c r="I15">
        <v>6</v>
      </c>
      <c r="J15">
        <v>4</v>
      </c>
      <c r="K15">
        <v>45023</v>
      </c>
      <c r="L15">
        <v>45025</v>
      </c>
      <c r="M15" t="s">
        <v>236</v>
      </c>
      <c r="N15" t="s">
        <v>220</v>
      </c>
      <c r="O15" t="s">
        <v>237</v>
      </c>
    </row>
    <row r="16" spans="1:15" x14ac:dyDescent="0.25">
      <c r="A16" t="s">
        <v>432</v>
      </c>
      <c r="B16" t="s">
        <v>67</v>
      </c>
      <c r="D16" t="s">
        <v>23</v>
      </c>
      <c r="E16">
        <v>8</v>
      </c>
      <c r="G16" t="s">
        <v>327</v>
      </c>
      <c r="H16" t="s">
        <v>142</v>
      </c>
      <c r="I16">
        <v>4</v>
      </c>
      <c r="J16">
        <v>4</v>
      </c>
      <c r="K16">
        <v>45024</v>
      </c>
      <c r="L16" t="s">
        <v>65</v>
      </c>
      <c r="M16" t="s">
        <v>216</v>
      </c>
      <c r="N16" t="s">
        <v>65</v>
      </c>
      <c r="O16" t="s">
        <v>216</v>
      </c>
    </row>
    <row r="17" spans="1:15" x14ac:dyDescent="0.25">
      <c r="A17" t="s">
        <v>432</v>
      </c>
      <c r="B17" t="s">
        <v>67</v>
      </c>
      <c r="D17" t="s">
        <v>22</v>
      </c>
      <c r="E17">
        <v>8</v>
      </c>
      <c r="G17" t="s">
        <v>329</v>
      </c>
      <c r="H17" t="s">
        <v>64</v>
      </c>
      <c r="I17">
        <v>7</v>
      </c>
      <c r="J17">
        <v>4</v>
      </c>
      <c r="K17">
        <v>45024</v>
      </c>
      <c r="L17" t="s">
        <v>65</v>
      </c>
      <c r="M17" t="s">
        <v>216</v>
      </c>
      <c r="N17" t="s">
        <v>65</v>
      </c>
      <c r="O17" t="s">
        <v>216</v>
      </c>
    </row>
    <row r="18" spans="1:15" x14ac:dyDescent="0.25">
      <c r="A18" t="s">
        <v>362</v>
      </c>
      <c r="B18" t="s">
        <v>67</v>
      </c>
      <c r="D18" t="s">
        <v>24</v>
      </c>
      <c r="E18">
        <v>9</v>
      </c>
      <c r="G18" t="s">
        <v>328</v>
      </c>
      <c r="H18" t="s">
        <v>397</v>
      </c>
      <c r="I18">
        <v>3</v>
      </c>
      <c r="J18">
        <v>4</v>
      </c>
      <c r="K18">
        <v>45025</v>
      </c>
      <c r="L18" t="s">
        <v>65</v>
      </c>
      <c r="M18" t="s">
        <v>220</v>
      </c>
      <c r="N18" t="s">
        <v>65</v>
      </c>
      <c r="O18" t="s">
        <v>220</v>
      </c>
    </row>
    <row r="19" spans="1:15" x14ac:dyDescent="0.25">
      <c r="A19" t="s">
        <v>362</v>
      </c>
      <c r="B19" t="s">
        <v>67</v>
      </c>
      <c r="D19" t="s">
        <v>24</v>
      </c>
      <c r="E19">
        <v>9</v>
      </c>
      <c r="G19" t="s">
        <v>328</v>
      </c>
      <c r="H19" t="s">
        <v>145</v>
      </c>
      <c r="I19">
        <v>4</v>
      </c>
      <c r="J19">
        <v>4</v>
      </c>
      <c r="K19">
        <v>45025</v>
      </c>
      <c r="L19" t="s">
        <v>65</v>
      </c>
      <c r="M19" t="s">
        <v>220</v>
      </c>
      <c r="N19" t="s">
        <v>65</v>
      </c>
      <c r="O19" t="s">
        <v>220</v>
      </c>
    </row>
    <row r="20" spans="1:15" x14ac:dyDescent="0.25">
      <c r="A20" t="s">
        <v>356</v>
      </c>
      <c r="B20" t="s">
        <v>67</v>
      </c>
      <c r="D20" t="s">
        <v>21</v>
      </c>
      <c r="E20">
        <v>10</v>
      </c>
      <c r="F20">
        <v>11</v>
      </c>
      <c r="G20" t="s">
        <v>526</v>
      </c>
      <c r="H20" t="s">
        <v>84</v>
      </c>
      <c r="I20">
        <v>2</v>
      </c>
      <c r="J20">
        <v>4</v>
      </c>
      <c r="K20">
        <v>45026</v>
      </c>
      <c r="L20">
        <v>45027</v>
      </c>
      <c r="M20" t="s">
        <v>240</v>
      </c>
      <c r="N20" t="s">
        <v>223</v>
      </c>
      <c r="O20" t="s">
        <v>534</v>
      </c>
    </row>
    <row r="21" spans="1:15" x14ac:dyDescent="0.25">
      <c r="A21" t="s">
        <v>346</v>
      </c>
      <c r="B21" t="s">
        <v>67</v>
      </c>
      <c r="D21" t="s">
        <v>24</v>
      </c>
      <c r="E21">
        <v>15</v>
      </c>
      <c r="G21" t="s">
        <v>328</v>
      </c>
      <c r="H21" t="s">
        <v>159</v>
      </c>
      <c r="I21">
        <v>1</v>
      </c>
      <c r="J21">
        <v>4</v>
      </c>
      <c r="K21">
        <v>45031</v>
      </c>
      <c r="L21" t="s">
        <v>65</v>
      </c>
      <c r="M21" t="s">
        <v>216</v>
      </c>
      <c r="N21" t="s">
        <v>65</v>
      </c>
      <c r="O21" t="s">
        <v>216</v>
      </c>
    </row>
    <row r="22" spans="1:15" x14ac:dyDescent="0.25">
      <c r="A22" t="s">
        <v>428</v>
      </c>
      <c r="B22" t="s">
        <v>67</v>
      </c>
      <c r="D22" t="s">
        <v>18</v>
      </c>
      <c r="E22">
        <v>15</v>
      </c>
      <c r="F22">
        <v>16</v>
      </c>
      <c r="G22" t="s">
        <v>465</v>
      </c>
      <c r="H22" t="s">
        <v>144</v>
      </c>
      <c r="I22">
        <v>4</v>
      </c>
      <c r="J22">
        <v>4</v>
      </c>
      <c r="K22">
        <v>45031</v>
      </c>
      <c r="L22">
        <v>45032</v>
      </c>
      <c r="M22" t="s">
        <v>216</v>
      </c>
      <c r="N22" t="s">
        <v>220</v>
      </c>
      <c r="O22" t="s">
        <v>259</v>
      </c>
    </row>
    <row r="23" spans="1:15" x14ac:dyDescent="0.25">
      <c r="A23" t="s">
        <v>346</v>
      </c>
      <c r="B23" t="s">
        <v>67</v>
      </c>
      <c r="C23" t="s">
        <v>580</v>
      </c>
      <c r="D23" t="s">
        <v>23</v>
      </c>
      <c r="E23">
        <v>15</v>
      </c>
      <c r="G23" t="s">
        <v>438</v>
      </c>
      <c r="H23" t="s">
        <v>168</v>
      </c>
      <c r="I23">
        <v>7</v>
      </c>
      <c r="J23">
        <v>4</v>
      </c>
      <c r="K23">
        <v>45031</v>
      </c>
      <c r="L23" t="s">
        <v>65</v>
      </c>
      <c r="M23" t="s">
        <v>216</v>
      </c>
      <c r="N23" t="s">
        <v>65</v>
      </c>
      <c r="O23" t="s">
        <v>216</v>
      </c>
    </row>
    <row r="24" spans="1:15" x14ac:dyDescent="0.25">
      <c r="A24" t="s">
        <v>346</v>
      </c>
      <c r="B24" t="s">
        <v>67</v>
      </c>
      <c r="D24" t="s">
        <v>22</v>
      </c>
      <c r="E24">
        <v>15</v>
      </c>
      <c r="G24" t="s">
        <v>563</v>
      </c>
      <c r="H24" t="s">
        <v>125</v>
      </c>
      <c r="I24">
        <v>7</v>
      </c>
      <c r="J24">
        <v>4</v>
      </c>
      <c r="K24">
        <v>45031</v>
      </c>
      <c r="L24" t="s">
        <v>65</v>
      </c>
      <c r="M24" t="s">
        <v>216</v>
      </c>
      <c r="N24" t="s">
        <v>65</v>
      </c>
      <c r="O24" t="s">
        <v>216</v>
      </c>
    </row>
    <row r="25" spans="1:15" x14ac:dyDescent="0.25">
      <c r="A25" t="s">
        <v>347</v>
      </c>
      <c r="B25" t="s">
        <v>67</v>
      </c>
      <c r="D25" t="s">
        <v>23</v>
      </c>
      <c r="E25">
        <v>16</v>
      </c>
      <c r="G25" t="s">
        <v>327</v>
      </c>
      <c r="H25" t="s">
        <v>157</v>
      </c>
      <c r="I25">
        <v>1</v>
      </c>
      <c r="J25">
        <v>4</v>
      </c>
      <c r="K25">
        <v>45032</v>
      </c>
      <c r="L25" t="s">
        <v>65</v>
      </c>
      <c r="M25" t="s">
        <v>220</v>
      </c>
      <c r="N25" t="s">
        <v>65</v>
      </c>
      <c r="O25" t="s">
        <v>220</v>
      </c>
    </row>
    <row r="26" spans="1:15" x14ac:dyDescent="0.25">
      <c r="A26" t="s">
        <v>347</v>
      </c>
      <c r="B26" t="s">
        <v>67</v>
      </c>
      <c r="D26" t="s">
        <v>24</v>
      </c>
      <c r="E26">
        <v>16</v>
      </c>
      <c r="G26" t="s">
        <v>541</v>
      </c>
      <c r="H26" t="s">
        <v>546</v>
      </c>
      <c r="I26">
        <v>3</v>
      </c>
      <c r="J26">
        <v>4</v>
      </c>
      <c r="K26">
        <v>45032</v>
      </c>
      <c r="L26" t="s">
        <v>65</v>
      </c>
      <c r="M26" t="s">
        <v>220</v>
      </c>
      <c r="N26" t="s">
        <v>65</v>
      </c>
      <c r="O26" t="s">
        <v>220</v>
      </c>
    </row>
    <row r="27" spans="1:15" x14ac:dyDescent="0.25">
      <c r="A27" t="s">
        <v>347</v>
      </c>
      <c r="B27" t="s">
        <v>67</v>
      </c>
      <c r="C27" t="s">
        <v>580</v>
      </c>
      <c r="D27" t="s">
        <v>23</v>
      </c>
      <c r="E27">
        <v>16</v>
      </c>
      <c r="G27" t="s">
        <v>327</v>
      </c>
      <c r="H27" t="s">
        <v>128</v>
      </c>
      <c r="I27">
        <v>5</v>
      </c>
      <c r="J27">
        <v>4</v>
      </c>
      <c r="K27">
        <v>45032</v>
      </c>
      <c r="L27" t="s">
        <v>65</v>
      </c>
      <c r="M27" t="s">
        <v>220</v>
      </c>
      <c r="N27" t="s">
        <v>65</v>
      </c>
      <c r="O27" t="s">
        <v>220</v>
      </c>
    </row>
    <row r="28" spans="1:15" x14ac:dyDescent="0.25">
      <c r="A28" t="s">
        <v>347</v>
      </c>
      <c r="B28" t="s">
        <v>67</v>
      </c>
      <c r="D28" t="s">
        <v>22</v>
      </c>
      <c r="E28">
        <v>16</v>
      </c>
      <c r="G28" t="s">
        <v>442</v>
      </c>
      <c r="H28" t="s">
        <v>125</v>
      </c>
      <c r="I28">
        <v>7</v>
      </c>
      <c r="J28">
        <v>4</v>
      </c>
      <c r="K28">
        <v>45032</v>
      </c>
      <c r="L28" t="s">
        <v>65</v>
      </c>
      <c r="M28" t="s">
        <v>220</v>
      </c>
      <c r="N28" t="s">
        <v>65</v>
      </c>
      <c r="O28" t="s">
        <v>220</v>
      </c>
    </row>
    <row r="29" spans="1:15" x14ac:dyDescent="0.25">
      <c r="A29" t="s">
        <v>347</v>
      </c>
      <c r="B29" t="s">
        <v>67</v>
      </c>
      <c r="C29" t="s">
        <v>580</v>
      </c>
      <c r="D29" t="s">
        <v>22</v>
      </c>
      <c r="E29">
        <v>16</v>
      </c>
      <c r="G29" t="s">
        <v>329</v>
      </c>
      <c r="H29" t="s">
        <v>167</v>
      </c>
      <c r="I29">
        <v>7</v>
      </c>
      <c r="J29">
        <v>4</v>
      </c>
      <c r="K29">
        <v>45032</v>
      </c>
      <c r="L29" t="s">
        <v>65</v>
      </c>
      <c r="M29" t="s">
        <v>220</v>
      </c>
      <c r="N29" t="s">
        <v>65</v>
      </c>
      <c r="O29" t="s">
        <v>220</v>
      </c>
    </row>
    <row r="30" spans="1:15" x14ac:dyDescent="0.25">
      <c r="A30" t="s">
        <v>347</v>
      </c>
      <c r="B30" t="s">
        <v>67</v>
      </c>
      <c r="C30" t="s">
        <v>580</v>
      </c>
      <c r="D30" t="s">
        <v>24</v>
      </c>
      <c r="E30">
        <v>16</v>
      </c>
      <c r="G30" t="s">
        <v>576</v>
      </c>
      <c r="H30" t="s">
        <v>440</v>
      </c>
      <c r="I30">
        <v>7</v>
      </c>
      <c r="J30">
        <v>4</v>
      </c>
      <c r="K30">
        <v>45032</v>
      </c>
      <c r="L30" t="s">
        <v>65</v>
      </c>
      <c r="M30" t="s">
        <v>220</v>
      </c>
      <c r="N30" t="s">
        <v>65</v>
      </c>
      <c r="O30" t="s">
        <v>220</v>
      </c>
    </row>
    <row r="31" spans="1:15" x14ac:dyDescent="0.25">
      <c r="A31" t="s">
        <v>290</v>
      </c>
      <c r="B31" t="s">
        <v>67</v>
      </c>
      <c r="D31" t="s">
        <v>59</v>
      </c>
      <c r="E31">
        <v>21</v>
      </c>
      <c r="F31">
        <v>23</v>
      </c>
      <c r="G31" t="s">
        <v>581</v>
      </c>
      <c r="H31" t="s">
        <v>90</v>
      </c>
      <c r="I31">
        <v>6</v>
      </c>
      <c r="J31">
        <v>4</v>
      </c>
      <c r="K31">
        <v>45037</v>
      </c>
      <c r="L31">
        <v>45039</v>
      </c>
      <c r="M31" t="s">
        <v>236</v>
      </c>
      <c r="N31" t="s">
        <v>220</v>
      </c>
      <c r="O31" t="s">
        <v>237</v>
      </c>
    </row>
    <row r="32" spans="1:15" x14ac:dyDescent="0.25">
      <c r="A32" t="s">
        <v>348</v>
      </c>
      <c r="B32" t="s">
        <v>67</v>
      </c>
      <c r="D32" t="s">
        <v>22</v>
      </c>
      <c r="E32">
        <v>22</v>
      </c>
      <c r="G32" t="s">
        <v>329</v>
      </c>
      <c r="H32" t="s">
        <v>330</v>
      </c>
      <c r="I32">
        <v>1</v>
      </c>
      <c r="J32">
        <v>4</v>
      </c>
      <c r="K32">
        <v>45038</v>
      </c>
      <c r="L32" t="s">
        <v>65</v>
      </c>
      <c r="M32" t="s">
        <v>216</v>
      </c>
      <c r="N32" t="s">
        <v>65</v>
      </c>
      <c r="O32" t="s">
        <v>216</v>
      </c>
    </row>
    <row r="33" spans="1:15" x14ac:dyDescent="0.25">
      <c r="A33" t="s">
        <v>314</v>
      </c>
      <c r="B33" t="s">
        <v>67</v>
      </c>
      <c r="C33" t="s">
        <v>587</v>
      </c>
      <c r="D33" t="s">
        <v>18</v>
      </c>
      <c r="E33">
        <v>22</v>
      </c>
      <c r="F33">
        <v>23</v>
      </c>
      <c r="G33" t="s">
        <v>370</v>
      </c>
      <c r="H33" t="s">
        <v>371</v>
      </c>
      <c r="I33">
        <v>5</v>
      </c>
      <c r="J33">
        <v>4</v>
      </c>
      <c r="K33">
        <v>45038</v>
      </c>
      <c r="L33">
        <v>45039</v>
      </c>
      <c r="M33" t="s">
        <v>216</v>
      </c>
      <c r="N33" t="s">
        <v>220</v>
      </c>
      <c r="O33" t="s">
        <v>259</v>
      </c>
    </row>
    <row r="34" spans="1:15" x14ac:dyDescent="0.25">
      <c r="A34" t="s">
        <v>348</v>
      </c>
      <c r="B34" t="s">
        <v>67</v>
      </c>
      <c r="D34" t="s">
        <v>24</v>
      </c>
      <c r="E34">
        <v>22</v>
      </c>
      <c r="G34" t="s">
        <v>437</v>
      </c>
      <c r="H34" t="s">
        <v>174</v>
      </c>
      <c r="I34">
        <v>7</v>
      </c>
      <c r="J34">
        <v>4</v>
      </c>
      <c r="K34">
        <v>45038</v>
      </c>
      <c r="L34" t="s">
        <v>65</v>
      </c>
      <c r="M34" t="s">
        <v>216</v>
      </c>
      <c r="N34" t="s">
        <v>65</v>
      </c>
      <c r="O34" t="s">
        <v>216</v>
      </c>
    </row>
    <row r="35" spans="1:15" x14ac:dyDescent="0.25">
      <c r="A35" t="s">
        <v>314</v>
      </c>
      <c r="B35" t="s">
        <v>67</v>
      </c>
      <c r="C35" t="s">
        <v>584</v>
      </c>
      <c r="D35" t="s">
        <v>18</v>
      </c>
      <c r="E35">
        <v>22</v>
      </c>
      <c r="F35">
        <v>23</v>
      </c>
      <c r="G35" t="s">
        <v>509</v>
      </c>
      <c r="H35" t="s">
        <v>167</v>
      </c>
      <c r="I35">
        <v>7</v>
      </c>
      <c r="J35">
        <v>4</v>
      </c>
      <c r="K35">
        <v>45038</v>
      </c>
      <c r="L35">
        <v>45039</v>
      </c>
      <c r="M35" t="s">
        <v>216</v>
      </c>
      <c r="N35" t="s">
        <v>220</v>
      </c>
      <c r="O35" t="s">
        <v>259</v>
      </c>
    </row>
    <row r="36" spans="1:15" x14ac:dyDescent="0.25">
      <c r="A36" t="s">
        <v>349</v>
      </c>
      <c r="B36" t="s">
        <v>67</v>
      </c>
      <c r="D36" t="s">
        <v>24</v>
      </c>
      <c r="E36">
        <v>23</v>
      </c>
      <c r="G36" t="s">
        <v>328</v>
      </c>
      <c r="H36" t="s">
        <v>37</v>
      </c>
      <c r="I36">
        <v>1</v>
      </c>
      <c r="J36">
        <v>4</v>
      </c>
      <c r="K36">
        <v>45039</v>
      </c>
      <c r="L36" t="s">
        <v>65</v>
      </c>
      <c r="M36" t="s">
        <v>220</v>
      </c>
      <c r="N36" t="s">
        <v>65</v>
      </c>
      <c r="O36" t="s">
        <v>220</v>
      </c>
    </row>
    <row r="37" spans="1:15" x14ac:dyDescent="0.25">
      <c r="A37" t="s">
        <v>349</v>
      </c>
      <c r="B37" t="s">
        <v>67</v>
      </c>
      <c r="D37" t="s">
        <v>24</v>
      </c>
      <c r="E37">
        <v>23</v>
      </c>
      <c r="G37" t="s">
        <v>328</v>
      </c>
      <c r="H37" t="s">
        <v>392</v>
      </c>
      <c r="I37">
        <v>3</v>
      </c>
      <c r="J37">
        <v>4</v>
      </c>
      <c r="K37">
        <v>45039</v>
      </c>
      <c r="L37" t="s">
        <v>65</v>
      </c>
      <c r="M37" t="s">
        <v>220</v>
      </c>
      <c r="N37" t="s">
        <v>65</v>
      </c>
      <c r="O37" t="s">
        <v>220</v>
      </c>
    </row>
    <row r="38" spans="1:15" x14ac:dyDescent="0.25">
      <c r="A38" t="s">
        <v>349</v>
      </c>
      <c r="B38" t="s">
        <v>67</v>
      </c>
      <c r="D38" t="s">
        <v>22</v>
      </c>
      <c r="E38">
        <v>23</v>
      </c>
      <c r="G38" t="s">
        <v>329</v>
      </c>
      <c r="H38" t="s">
        <v>145</v>
      </c>
      <c r="I38">
        <v>4</v>
      </c>
      <c r="J38">
        <v>4</v>
      </c>
      <c r="K38">
        <v>45039</v>
      </c>
      <c r="L38" t="s">
        <v>65</v>
      </c>
      <c r="M38" t="s">
        <v>220</v>
      </c>
      <c r="N38" t="s">
        <v>65</v>
      </c>
      <c r="O38" t="s">
        <v>220</v>
      </c>
    </row>
    <row r="39" spans="1:15" x14ac:dyDescent="0.25">
      <c r="A39" t="s">
        <v>349</v>
      </c>
      <c r="B39" t="s">
        <v>67</v>
      </c>
      <c r="D39" t="s">
        <v>24</v>
      </c>
      <c r="E39">
        <v>23</v>
      </c>
      <c r="G39" t="s">
        <v>412</v>
      </c>
      <c r="H39" t="s">
        <v>413</v>
      </c>
      <c r="I39">
        <v>6</v>
      </c>
      <c r="J39">
        <v>4</v>
      </c>
      <c r="K39">
        <v>45039</v>
      </c>
      <c r="L39" t="s">
        <v>65</v>
      </c>
      <c r="M39" t="s">
        <v>220</v>
      </c>
      <c r="N39" t="s">
        <v>65</v>
      </c>
      <c r="O39" t="s">
        <v>220</v>
      </c>
    </row>
    <row r="40" spans="1:15" x14ac:dyDescent="0.25">
      <c r="A40" t="s">
        <v>349</v>
      </c>
      <c r="B40" t="s">
        <v>67</v>
      </c>
      <c r="D40" t="s">
        <v>23</v>
      </c>
      <c r="E40">
        <v>23</v>
      </c>
      <c r="G40" t="s">
        <v>436</v>
      </c>
      <c r="H40" t="s">
        <v>174</v>
      </c>
      <c r="I40">
        <v>7</v>
      </c>
      <c r="J40">
        <v>4</v>
      </c>
      <c r="K40">
        <v>45039</v>
      </c>
      <c r="L40" t="s">
        <v>65</v>
      </c>
      <c r="M40" t="s">
        <v>220</v>
      </c>
      <c r="N40" t="s">
        <v>65</v>
      </c>
      <c r="O40" t="s">
        <v>220</v>
      </c>
    </row>
    <row r="41" spans="1:15" x14ac:dyDescent="0.25">
      <c r="A41" t="s">
        <v>344</v>
      </c>
      <c r="B41" t="s">
        <v>67</v>
      </c>
      <c r="D41" t="s">
        <v>24</v>
      </c>
      <c r="E41">
        <v>25</v>
      </c>
      <c r="G41" t="s">
        <v>481</v>
      </c>
      <c r="H41" t="s">
        <v>537</v>
      </c>
      <c r="I41">
        <v>2</v>
      </c>
      <c r="J41">
        <v>4</v>
      </c>
      <c r="K41">
        <v>45041</v>
      </c>
      <c r="L41" t="s">
        <v>65</v>
      </c>
      <c r="M41" t="s">
        <v>223</v>
      </c>
      <c r="N41" t="s">
        <v>65</v>
      </c>
      <c r="O41" t="s">
        <v>223</v>
      </c>
    </row>
    <row r="42" spans="1:15" x14ac:dyDescent="0.25">
      <c r="A42" t="s">
        <v>214</v>
      </c>
      <c r="B42" t="s">
        <v>67</v>
      </c>
      <c r="D42" t="s">
        <v>35</v>
      </c>
      <c r="E42">
        <v>26</v>
      </c>
      <c r="F42">
        <v>29</v>
      </c>
      <c r="G42" t="s">
        <v>209</v>
      </c>
      <c r="H42" t="s">
        <v>87</v>
      </c>
      <c r="I42">
        <v>1</v>
      </c>
      <c r="J42">
        <v>4</v>
      </c>
      <c r="K42">
        <v>45042</v>
      </c>
      <c r="L42">
        <v>45045</v>
      </c>
      <c r="M42" t="s">
        <v>215</v>
      </c>
      <c r="N42" t="s">
        <v>216</v>
      </c>
      <c r="O42" t="s">
        <v>217</v>
      </c>
    </row>
    <row r="43" spans="1:15" x14ac:dyDescent="0.25">
      <c r="A43" t="s">
        <v>291</v>
      </c>
      <c r="B43" t="s">
        <v>67</v>
      </c>
      <c r="D43" t="s">
        <v>51</v>
      </c>
      <c r="E43">
        <v>27</v>
      </c>
      <c r="F43">
        <v>29</v>
      </c>
      <c r="G43" t="s">
        <v>414</v>
      </c>
      <c r="H43" t="s">
        <v>184</v>
      </c>
      <c r="I43">
        <v>6</v>
      </c>
      <c r="J43">
        <v>4</v>
      </c>
      <c r="K43">
        <v>45043</v>
      </c>
      <c r="L43">
        <v>45045</v>
      </c>
      <c r="M43" t="s">
        <v>219</v>
      </c>
      <c r="N43" t="s">
        <v>216</v>
      </c>
      <c r="O43" t="s">
        <v>242</v>
      </c>
    </row>
    <row r="44" spans="1:15" x14ac:dyDescent="0.25">
      <c r="A44" t="s">
        <v>235</v>
      </c>
      <c r="B44" t="s">
        <v>67</v>
      </c>
      <c r="D44" t="s">
        <v>20</v>
      </c>
      <c r="E44">
        <v>28</v>
      </c>
      <c r="F44">
        <v>30</v>
      </c>
      <c r="G44" t="s">
        <v>227</v>
      </c>
      <c r="H44" t="s">
        <v>124</v>
      </c>
      <c r="I44">
        <v>2</v>
      </c>
      <c r="J44">
        <v>4</v>
      </c>
      <c r="K44">
        <v>45044</v>
      </c>
      <c r="L44">
        <v>45046</v>
      </c>
      <c r="M44" t="s">
        <v>236</v>
      </c>
      <c r="N44" t="s">
        <v>220</v>
      </c>
      <c r="O44" t="s">
        <v>237</v>
      </c>
    </row>
    <row r="45" spans="1:15" x14ac:dyDescent="0.25">
      <c r="A45" t="s">
        <v>235</v>
      </c>
      <c r="B45" t="s">
        <v>67</v>
      </c>
      <c r="D45" t="s">
        <v>20</v>
      </c>
      <c r="E45">
        <v>28</v>
      </c>
      <c r="F45">
        <v>30</v>
      </c>
      <c r="G45" t="s">
        <v>228</v>
      </c>
      <c r="H45" t="s">
        <v>124</v>
      </c>
      <c r="I45">
        <v>2</v>
      </c>
      <c r="J45">
        <v>4</v>
      </c>
      <c r="K45">
        <v>45044</v>
      </c>
      <c r="L45">
        <v>45046</v>
      </c>
      <c r="M45" t="s">
        <v>236</v>
      </c>
      <c r="N45" t="s">
        <v>220</v>
      </c>
      <c r="O45" t="s">
        <v>237</v>
      </c>
    </row>
    <row r="46" spans="1:15" x14ac:dyDescent="0.25">
      <c r="A46" t="s">
        <v>350</v>
      </c>
      <c r="B46" t="s">
        <v>67</v>
      </c>
      <c r="D46" t="s">
        <v>24</v>
      </c>
      <c r="E46">
        <v>29</v>
      </c>
      <c r="G46" t="s">
        <v>328</v>
      </c>
      <c r="H46" t="s">
        <v>43</v>
      </c>
      <c r="I46">
        <v>1</v>
      </c>
      <c r="J46">
        <v>4</v>
      </c>
      <c r="K46">
        <v>45045</v>
      </c>
      <c r="L46" t="s">
        <v>65</v>
      </c>
      <c r="M46" t="s">
        <v>216</v>
      </c>
      <c r="N46" t="s">
        <v>65</v>
      </c>
      <c r="O46" t="s">
        <v>216</v>
      </c>
    </row>
    <row r="47" spans="1:15" x14ac:dyDescent="0.25">
      <c r="A47" t="s">
        <v>307</v>
      </c>
      <c r="B47" t="s">
        <v>67</v>
      </c>
      <c r="D47" t="s">
        <v>18</v>
      </c>
      <c r="E47">
        <v>29</v>
      </c>
      <c r="F47">
        <v>30</v>
      </c>
      <c r="G47" t="s">
        <v>485</v>
      </c>
      <c r="H47" t="s">
        <v>93</v>
      </c>
      <c r="I47">
        <v>2</v>
      </c>
      <c r="J47">
        <v>4</v>
      </c>
      <c r="K47">
        <v>45045</v>
      </c>
      <c r="L47">
        <v>45046</v>
      </c>
      <c r="M47" t="s">
        <v>216</v>
      </c>
      <c r="N47" t="s">
        <v>220</v>
      </c>
      <c r="O47" t="s">
        <v>259</v>
      </c>
    </row>
    <row r="48" spans="1:15" x14ac:dyDescent="0.25">
      <c r="A48" t="s">
        <v>307</v>
      </c>
      <c r="B48" t="s">
        <v>67</v>
      </c>
      <c r="D48" t="s">
        <v>18</v>
      </c>
      <c r="E48">
        <v>29</v>
      </c>
      <c r="F48">
        <v>30</v>
      </c>
      <c r="G48" t="s">
        <v>324</v>
      </c>
      <c r="H48" t="s">
        <v>142</v>
      </c>
      <c r="I48">
        <v>4</v>
      </c>
      <c r="J48">
        <v>4</v>
      </c>
      <c r="K48">
        <v>45045</v>
      </c>
      <c r="L48">
        <v>45046</v>
      </c>
      <c r="M48" t="s">
        <v>216</v>
      </c>
      <c r="N48" t="s">
        <v>220</v>
      </c>
      <c r="O48" t="s">
        <v>259</v>
      </c>
    </row>
    <row r="49" spans="1:15" x14ac:dyDescent="0.25">
      <c r="A49" t="s">
        <v>307</v>
      </c>
      <c r="B49" t="s">
        <v>67</v>
      </c>
      <c r="D49" t="s">
        <v>21</v>
      </c>
      <c r="E49">
        <v>29</v>
      </c>
      <c r="F49">
        <v>30</v>
      </c>
      <c r="G49" t="s">
        <v>480</v>
      </c>
      <c r="H49" t="s">
        <v>133</v>
      </c>
      <c r="I49">
        <v>5</v>
      </c>
      <c r="J49">
        <v>4</v>
      </c>
      <c r="K49">
        <v>45045</v>
      </c>
      <c r="L49">
        <v>45046</v>
      </c>
      <c r="M49" t="s">
        <v>216</v>
      </c>
      <c r="N49" t="s">
        <v>220</v>
      </c>
      <c r="O49" t="s">
        <v>259</v>
      </c>
    </row>
    <row r="50" spans="1:15" x14ac:dyDescent="0.25">
      <c r="A50" t="s">
        <v>350</v>
      </c>
      <c r="B50" t="s">
        <v>67</v>
      </c>
      <c r="C50" t="s">
        <v>580</v>
      </c>
      <c r="D50" t="s">
        <v>22</v>
      </c>
      <c r="E50">
        <v>29</v>
      </c>
      <c r="G50" t="s">
        <v>329</v>
      </c>
      <c r="H50" t="s">
        <v>64</v>
      </c>
      <c r="I50">
        <v>7</v>
      </c>
      <c r="J50">
        <v>4</v>
      </c>
      <c r="K50">
        <v>45045</v>
      </c>
      <c r="L50" t="s">
        <v>65</v>
      </c>
      <c r="M50" t="s">
        <v>216</v>
      </c>
      <c r="N50" t="s">
        <v>65</v>
      </c>
      <c r="O50" t="s">
        <v>216</v>
      </c>
    </row>
    <row r="51" spans="1:15" x14ac:dyDescent="0.25">
      <c r="A51" t="s">
        <v>350</v>
      </c>
      <c r="B51" t="s">
        <v>67</v>
      </c>
      <c r="D51" t="s">
        <v>22</v>
      </c>
      <c r="E51">
        <v>29</v>
      </c>
      <c r="G51" t="s">
        <v>329</v>
      </c>
      <c r="H51" t="s">
        <v>174</v>
      </c>
      <c r="I51">
        <v>7</v>
      </c>
      <c r="J51">
        <v>4</v>
      </c>
      <c r="K51">
        <v>45045</v>
      </c>
      <c r="L51" t="s">
        <v>65</v>
      </c>
      <c r="M51" t="s">
        <v>216</v>
      </c>
      <c r="N51" t="s">
        <v>65</v>
      </c>
      <c r="O51" t="s">
        <v>216</v>
      </c>
    </row>
    <row r="52" spans="1:15" x14ac:dyDescent="0.25">
      <c r="A52" t="s">
        <v>454</v>
      </c>
      <c r="B52" t="s">
        <v>67</v>
      </c>
      <c r="D52" t="s">
        <v>18</v>
      </c>
      <c r="E52">
        <v>30</v>
      </c>
      <c r="F52" t="s">
        <v>453</v>
      </c>
      <c r="G52" t="s">
        <v>324</v>
      </c>
      <c r="H52" t="s">
        <v>91</v>
      </c>
      <c r="I52">
        <v>1</v>
      </c>
      <c r="J52">
        <v>4</v>
      </c>
      <c r="K52">
        <v>45046</v>
      </c>
      <c r="L52">
        <v>45047</v>
      </c>
      <c r="M52" t="s">
        <v>220</v>
      </c>
      <c r="N52" t="s">
        <v>240</v>
      </c>
      <c r="O52" t="s">
        <v>276</v>
      </c>
    </row>
    <row r="53" spans="1:15" x14ac:dyDescent="0.25">
      <c r="A53" t="s">
        <v>390</v>
      </c>
      <c r="B53" t="s">
        <v>67</v>
      </c>
      <c r="C53" t="s">
        <v>580</v>
      </c>
      <c r="D53" t="s">
        <v>22</v>
      </c>
      <c r="E53">
        <v>30</v>
      </c>
      <c r="G53" t="s">
        <v>329</v>
      </c>
      <c r="H53" t="s">
        <v>170</v>
      </c>
      <c r="I53">
        <v>7</v>
      </c>
      <c r="J53">
        <v>4</v>
      </c>
      <c r="K53">
        <v>45046</v>
      </c>
      <c r="L53" t="s">
        <v>65</v>
      </c>
      <c r="M53" t="s">
        <v>220</v>
      </c>
      <c r="N53" t="s">
        <v>65</v>
      </c>
      <c r="O53" t="s">
        <v>220</v>
      </c>
    </row>
    <row r="54" spans="1:15" x14ac:dyDescent="0.25">
      <c r="A54" t="s">
        <v>390</v>
      </c>
      <c r="B54" t="s">
        <v>67</v>
      </c>
      <c r="D54" t="s">
        <v>24</v>
      </c>
      <c r="E54">
        <v>30</v>
      </c>
      <c r="G54" t="s">
        <v>437</v>
      </c>
      <c r="H54" t="s">
        <v>443</v>
      </c>
      <c r="I54">
        <v>7</v>
      </c>
      <c r="J54">
        <v>4</v>
      </c>
      <c r="K54">
        <v>45046</v>
      </c>
      <c r="L54" t="s">
        <v>65</v>
      </c>
      <c r="M54" t="s">
        <v>220</v>
      </c>
      <c r="N54" t="s">
        <v>65</v>
      </c>
      <c r="O54" t="s">
        <v>220</v>
      </c>
    </row>
    <row r="55" spans="1:15" x14ac:dyDescent="0.25">
      <c r="A55" t="s">
        <v>454</v>
      </c>
      <c r="B55" t="s">
        <v>67</v>
      </c>
      <c r="D55" t="s">
        <v>18</v>
      </c>
      <c r="E55">
        <v>30</v>
      </c>
      <c r="F55" t="s">
        <v>453</v>
      </c>
      <c r="G55" t="s">
        <v>535</v>
      </c>
      <c r="H55" t="s">
        <v>173</v>
      </c>
      <c r="I55">
        <v>7</v>
      </c>
      <c r="J55">
        <v>4</v>
      </c>
      <c r="K55">
        <v>45046</v>
      </c>
      <c r="M55" t="s">
        <v>220</v>
      </c>
      <c r="O55" t="s">
        <v>65</v>
      </c>
    </row>
    <row r="56" spans="1:15" x14ac:dyDescent="0.25">
      <c r="A56" t="s">
        <v>454</v>
      </c>
      <c r="B56" t="s">
        <v>67</v>
      </c>
      <c r="D56" t="s">
        <v>21</v>
      </c>
      <c r="E56">
        <v>30</v>
      </c>
      <c r="F56" t="s">
        <v>453</v>
      </c>
      <c r="G56" t="s">
        <v>296</v>
      </c>
      <c r="H56" t="s">
        <v>45</v>
      </c>
      <c r="I56">
        <v>3</v>
      </c>
      <c r="J56">
        <v>4</v>
      </c>
      <c r="K56">
        <v>45046</v>
      </c>
      <c r="L56">
        <v>45047</v>
      </c>
      <c r="M56" t="s">
        <v>220</v>
      </c>
      <c r="N56" t="s">
        <v>240</v>
      </c>
      <c r="O56" t="s">
        <v>276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2DAC3-9EC8-423F-BE7B-663D71E06818}">
  <dimension ref="A1:O36"/>
  <sheetViews>
    <sheetView workbookViewId="0"/>
  </sheetViews>
  <sheetFormatPr defaultRowHeight="15" x14ac:dyDescent="0.25"/>
  <cols>
    <col min="1" max="1" width="11.5703125" bestFit="1" customWidth="1"/>
    <col min="2" max="2" width="8.28515625" bestFit="1" customWidth="1"/>
    <col min="3" max="3" width="28" bestFit="1" customWidth="1"/>
    <col min="4" max="4" width="30.85546875" bestFit="1" customWidth="1"/>
    <col min="5" max="5" width="12.5703125" bestFit="1" customWidth="1"/>
    <col min="6" max="6" width="11.28515625" bestFit="1" customWidth="1"/>
    <col min="7" max="7" width="77.42578125" bestFit="1" customWidth="1"/>
    <col min="8" max="8" width="20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68</v>
      </c>
      <c r="F2" t="s">
        <v>65</v>
      </c>
      <c r="G2" t="s">
        <v>3</v>
      </c>
      <c r="J2">
        <v>5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366</v>
      </c>
      <c r="B3" t="s">
        <v>68</v>
      </c>
      <c r="D3" t="s">
        <v>24</v>
      </c>
      <c r="E3">
        <v>1</v>
      </c>
      <c r="G3" t="s">
        <v>481</v>
      </c>
      <c r="H3" t="s">
        <v>486</v>
      </c>
      <c r="I3">
        <v>2</v>
      </c>
      <c r="J3">
        <v>5</v>
      </c>
      <c r="K3">
        <v>45047</v>
      </c>
      <c r="L3" t="s">
        <v>65</v>
      </c>
      <c r="M3" t="s">
        <v>240</v>
      </c>
      <c r="N3" t="s">
        <v>65</v>
      </c>
      <c r="O3" t="s">
        <v>240</v>
      </c>
    </row>
    <row r="4" spans="1:15" x14ac:dyDescent="0.25">
      <c r="A4" t="s">
        <v>366</v>
      </c>
      <c r="B4" t="s">
        <v>68</v>
      </c>
      <c r="D4" t="s">
        <v>22</v>
      </c>
      <c r="E4">
        <v>1</v>
      </c>
      <c r="G4" t="s">
        <v>564</v>
      </c>
      <c r="H4" t="s">
        <v>125</v>
      </c>
      <c r="I4">
        <v>7</v>
      </c>
      <c r="J4">
        <v>5</v>
      </c>
      <c r="K4">
        <v>45047</v>
      </c>
      <c r="L4" t="s">
        <v>65</v>
      </c>
      <c r="M4" t="s">
        <v>240</v>
      </c>
      <c r="N4" t="s">
        <v>65</v>
      </c>
      <c r="O4" t="s">
        <v>240</v>
      </c>
    </row>
    <row r="5" spans="1:15" x14ac:dyDescent="0.25">
      <c r="A5" t="s">
        <v>361</v>
      </c>
      <c r="B5" t="s">
        <v>68</v>
      </c>
      <c r="D5" t="s">
        <v>22</v>
      </c>
      <c r="E5">
        <v>7</v>
      </c>
      <c r="G5" t="s">
        <v>517</v>
      </c>
      <c r="H5" t="s">
        <v>137</v>
      </c>
      <c r="I5">
        <v>6</v>
      </c>
      <c r="J5">
        <v>5</v>
      </c>
      <c r="K5">
        <v>45053</v>
      </c>
      <c r="L5" t="s">
        <v>65</v>
      </c>
      <c r="M5" t="s">
        <v>220</v>
      </c>
      <c r="N5" t="s">
        <v>65</v>
      </c>
      <c r="O5" t="s">
        <v>220</v>
      </c>
    </row>
    <row r="6" spans="1:15" x14ac:dyDescent="0.25">
      <c r="A6" t="s">
        <v>238</v>
      </c>
      <c r="B6" t="s">
        <v>68</v>
      </c>
      <c r="D6" t="s">
        <v>20</v>
      </c>
      <c r="E6">
        <v>11</v>
      </c>
      <c r="F6">
        <v>14</v>
      </c>
      <c r="G6" t="s">
        <v>229</v>
      </c>
      <c r="H6" t="s">
        <v>88</v>
      </c>
      <c r="I6">
        <v>2</v>
      </c>
      <c r="J6">
        <v>5</v>
      </c>
      <c r="K6">
        <v>45057</v>
      </c>
      <c r="L6">
        <v>45060</v>
      </c>
      <c r="M6" t="s">
        <v>219</v>
      </c>
      <c r="N6" t="s">
        <v>220</v>
      </c>
      <c r="O6" t="s">
        <v>221</v>
      </c>
    </row>
    <row r="7" spans="1:15" x14ac:dyDescent="0.25">
      <c r="A7" t="s">
        <v>78</v>
      </c>
      <c r="B7" t="s">
        <v>68</v>
      </c>
      <c r="D7" t="s">
        <v>18</v>
      </c>
      <c r="E7">
        <v>13</v>
      </c>
      <c r="F7">
        <v>14</v>
      </c>
      <c r="G7" t="s">
        <v>590</v>
      </c>
      <c r="H7" t="s">
        <v>154</v>
      </c>
      <c r="I7">
        <v>1</v>
      </c>
      <c r="J7">
        <v>5</v>
      </c>
      <c r="K7">
        <v>45059</v>
      </c>
      <c r="L7">
        <v>45060</v>
      </c>
      <c r="M7" t="s">
        <v>216</v>
      </c>
      <c r="N7" t="s">
        <v>220</v>
      </c>
      <c r="O7" t="s">
        <v>259</v>
      </c>
    </row>
    <row r="8" spans="1:15" x14ac:dyDescent="0.25">
      <c r="A8" t="s">
        <v>239</v>
      </c>
      <c r="B8" t="s">
        <v>68</v>
      </c>
      <c r="D8" t="s">
        <v>20</v>
      </c>
      <c r="E8">
        <v>13</v>
      </c>
      <c r="F8">
        <v>15</v>
      </c>
      <c r="G8" t="s">
        <v>230</v>
      </c>
      <c r="H8" t="s">
        <v>100</v>
      </c>
      <c r="I8">
        <v>2</v>
      </c>
      <c r="J8">
        <v>5</v>
      </c>
      <c r="K8">
        <v>45059</v>
      </c>
      <c r="L8">
        <v>45061</v>
      </c>
      <c r="M8" t="s">
        <v>216</v>
      </c>
      <c r="N8" t="s">
        <v>240</v>
      </c>
      <c r="O8" t="s">
        <v>241</v>
      </c>
    </row>
    <row r="9" spans="1:15" x14ac:dyDescent="0.25">
      <c r="A9" t="s">
        <v>386</v>
      </c>
      <c r="B9" t="s">
        <v>68</v>
      </c>
      <c r="D9" t="s">
        <v>24</v>
      </c>
      <c r="E9">
        <v>13</v>
      </c>
      <c r="G9" t="s">
        <v>328</v>
      </c>
      <c r="H9" t="s">
        <v>196</v>
      </c>
      <c r="I9">
        <v>3</v>
      </c>
      <c r="J9">
        <v>5</v>
      </c>
      <c r="K9">
        <v>45059</v>
      </c>
      <c r="L9" t="s">
        <v>65</v>
      </c>
      <c r="M9" t="s">
        <v>216</v>
      </c>
      <c r="N9" t="s">
        <v>65</v>
      </c>
      <c r="O9" t="s">
        <v>216</v>
      </c>
    </row>
    <row r="10" spans="1:15" x14ac:dyDescent="0.25">
      <c r="A10" t="s">
        <v>78</v>
      </c>
      <c r="B10" t="s">
        <v>68</v>
      </c>
      <c r="C10" t="s">
        <v>589</v>
      </c>
      <c r="D10" t="s">
        <v>18</v>
      </c>
      <c r="E10">
        <v>13</v>
      </c>
      <c r="F10">
        <v>14</v>
      </c>
      <c r="G10" t="s">
        <v>466</v>
      </c>
      <c r="H10" t="s">
        <v>143</v>
      </c>
      <c r="I10">
        <v>4</v>
      </c>
      <c r="J10">
        <v>5</v>
      </c>
      <c r="K10">
        <v>45059</v>
      </c>
      <c r="L10">
        <v>45060</v>
      </c>
      <c r="M10" t="s">
        <v>216</v>
      </c>
      <c r="N10" t="s">
        <v>220</v>
      </c>
      <c r="O10" t="s">
        <v>259</v>
      </c>
    </row>
    <row r="11" spans="1:15" x14ac:dyDescent="0.25">
      <c r="A11" t="s">
        <v>386</v>
      </c>
      <c r="B11" t="s">
        <v>68</v>
      </c>
      <c r="D11" t="s">
        <v>24</v>
      </c>
      <c r="E11">
        <v>13</v>
      </c>
      <c r="G11" t="s">
        <v>328</v>
      </c>
      <c r="H11" t="s">
        <v>181</v>
      </c>
      <c r="I11">
        <v>6</v>
      </c>
      <c r="J11">
        <v>5</v>
      </c>
      <c r="K11">
        <v>45059</v>
      </c>
      <c r="L11" t="s">
        <v>65</v>
      </c>
      <c r="M11" t="s">
        <v>216</v>
      </c>
      <c r="N11" t="s">
        <v>65</v>
      </c>
      <c r="O11" t="s">
        <v>216</v>
      </c>
    </row>
    <row r="12" spans="1:15" x14ac:dyDescent="0.25">
      <c r="A12" t="s">
        <v>78</v>
      </c>
      <c r="B12" t="s">
        <v>68</v>
      </c>
      <c r="C12" t="s">
        <v>587</v>
      </c>
      <c r="D12" t="s">
        <v>21</v>
      </c>
      <c r="E12">
        <v>13</v>
      </c>
      <c r="F12">
        <v>14</v>
      </c>
      <c r="G12" t="s">
        <v>572</v>
      </c>
      <c r="H12" t="s">
        <v>173</v>
      </c>
      <c r="I12">
        <v>7</v>
      </c>
      <c r="J12">
        <v>5</v>
      </c>
      <c r="K12">
        <v>45059</v>
      </c>
      <c r="L12">
        <v>45060</v>
      </c>
      <c r="M12" t="s">
        <v>216</v>
      </c>
      <c r="N12" t="s">
        <v>220</v>
      </c>
      <c r="O12" t="s">
        <v>259</v>
      </c>
    </row>
    <row r="13" spans="1:15" x14ac:dyDescent="0.25">
      <c r="A13" t="s">
        <v>385</v>
      </c>
      <c r="B13" t="s">
        <v>68</v>
      </c>
      <c r="D13" t="s">
        <v>24</v>
      </c>
      <c r="E13">
        <v>14</v>
      </c>
      <c r="G13" t="s">
        <v>481</v>
      </c>
      <c r="H13" t="s">
        <v>487</v>
      </c>
      <c r="I13">
        <v>2</v>
      </c>
      <c r="J13">
        <v>5</v>
      </c>
      <c r="K13">
        <v>45060</v>
      </c>
      <c r="L13" t="s">
        <v>65</v>
      </c>
      <c r="M13" t="s">
        <v>220</v>
      </c>
      <c r="N13" t="s">
        <v>65</v>
      </c>
      <c r="O13" t="s">
        <v>220</v>
      </c>
    </row>
    <row r="14" spans="1:15" x14ac:dyDescent="0.25">
      <c r="A14" t="s">
        <v>385</v>
      </c>
      <c r="B14" t="s">
        <v>68</v>
      </c>
      <c r="D14" t="s">
        <v>23</v>
      </c>
      <c r="E14">
        <v>14</v>
      </c>
      <c r="G14" t="s">
        <v>327</v>
      </c>
      <c r="H14" t="s">
        <v>488</v>
      </c>
      <c r="I14">
        <v>2</v>
      </c>
      <c r="J14">
        <v>5</v>
      </c>
      <c r="K14">
        <v>45060</v>
      </c>
      <c r="L14" t="s">
        <v>65</v>
      </c>
      <c r="M14" t="s">
        <v>220</v>
      </c>
      <c r="N14" t="s">
        <v>65</v>
      </c>
      <c r="O14" t="s">
        <v>220</v>
      </c>
    </row>
    <row r="15" spans="1:15" x14ac:dyDescent="0.25">
      <c r="A15" t="s">
        <v>385</v>
      </c>
      <c r="B15" t="s">
        <v>68</v>
      </c>
      <c r="D15" t="s">
        <v>23</v>
      </c>
      <c r="E15">
        <v>14</v>
      </c>
      <c r="G15" t="s">
        <v>327</v>
      </c>
      <c r="H15" t="s">
        <v>367</v>
      </c>
      <c r="I15">
        <v>5</v>
      </c>
      <c r="J15">
        <v>5</v>
      </c>
      <c r="K15">
        <v>45060</v>
      </c>
      <c r="L15" t="s">
        <v>65</v>
      </c>
      <c r="M15" t="s">
        <v>220</v>
      </c>
      <c r="N15" t="s">
        <v>65</v>
      </c>
      <c r="O15" t="s">
        <v>220</v>
      </c>
    </row>
    <row r="16" spans="1:15" x14ac:dyDescent="0.25">
      <c r="A16" t="s">
        <v>79</v>
      </c>
      <c r="B16" t="s">
        <v>68</v>
      </c>
      <c r="D16" t="s">
        <v>20</v>
      </c>
      <c r="E16">
        <v>18</v>
      </c>
      <c r="F16">
        <v>20</v>
      </c>
      <c r="G16" t="s">
        <v>232</v>
      </c>
      <c r="H16" t="s">
        <v>103</v>
      </c>
      <c r="I16">
        <v>5</v>
      </c>
      <c r="J16">
        <v>5</v>
      </c>
      <c r="K16">
        <v>45064</v>
      </c>
      <c r="L16">
        <v>45066</v>
      </c>
      <c r="M16" t="s">
        <v>219</v>
      </c>
      <c r="N16" t="s">
        <v>216</v>
      </c>
      <c r="O16" t="s">
        <v>242</v>
      </c>
    </row>
    <row r="17" spans="1:15" x14ac:dyDescent="0.25">
      <c r="A17" t="s">
        <v>79</v>
      </c>
      <c r="B17" t="s">
        <v>68</v>
      </c>
      <c r="D17" t="s">
        <v>20</v>
      </c>
      <c r="E17">
        <v>18</v>
      </c>
      <c r="F17">
        <v>20</v>
      </c>
      <c r="G17" t="s">
        <v>231</v>
      </c>
      <c r="H17" t="s">
        <v>103</v>
      </c>
      <c r="I17">
        <v>5</v>
      </c>
      <c r="J17">
        <v>5</v>
      </c>
      <c r="K17">
        <v>45064</v>
      </c>
      <c r="L17">
        <v>45066</v>
      </c>
      <c r="M17" t="s">
        <v>219</v>
      </c>
      <c r="N17" t="s">
        <v>216</v>
      </c>
      <c r="O17" t="s">
        <v>242</v>
      </c>
    </row>
    <row r="18" spans="1:15" x14ac:dyDescent="0.25">
      <c r="A18" t="s">
        <v>429</v>
      </c>
      <c r="B18" t="s">
        <v>68</v>
      </c>
      <c r="D18" t="s">
        <v>51</v>
      </c>
      <c r="E18">
        <v>19</v>
      </c>
      <c r="F18">
        <v>21</v>
      </c>
      <c r="G18" t="s">
        <v>415</v>
      </c>
      <c r="H18" t="s">
        <v>83</v>
      </c>
      <c r="I18">
        <v>6</v>
      </c>
      <c r="J18">
        <v>5</v>
      </c>
      <c r="K18">
        <v>45065</v>
      </c>
      <c r="L18">
        <v>45067</v>
      </c>
      <c r="M18" t="s">
        <v>236</v>
      </c>
      <c r="N18" t="s">
        <v>220</v>
      </c>
      <c r="O18" t="s">
        <v>237</v>
      </c>
    </row>
    <row r="19" spans="1:15" x14ac:dyDescent="0.25">
      <c r="A19" t="s">
        <v>308</v>
      </c>
      <c r="B19" t="s">
        <v>68</v>
      </c>
      <c r="D19" t="s">
        <v>18</v>
      </c>
      <c r="E19">
        <v>20</v>
      </c>
      <c r="F19">
        <v>21</v>
      </c>
      <c r="G19" t="s">
        <v>489</v>
      </c>
      <c r="H19" t="s">
        <v>490</v>
      </c>
      <c r="I19">
        <v>2</v>
      </c>
      <c r="J19">
        <v>5</v>
      </c>
      <c r="K19">
        <v>45066</v>
      </c>
      <c r="L19">
        <v>45067</v>
      </c>
      <c r="M19" t="s">
        <v>216</v>
      </c>
      <c r="N19" t="s">
        <v>220</v>
      </c>
      <c r="O19" t="s">
        <v>259</v>
      </c>
    </row>
    <row r="20" spans="1:15" x14ac:dyDescent="0.25">
      <c r="A20" t="s">
        <v>308</v>
      </c>
      <c r="B20" t="s">
        <v>68</v>
      </c>
      <c r="D20" t="s">
        <v>18</v>
      </c>
      <c r="E20">
        <v>20</v>
      </c>
      <c r="F20">
        <v>21</v>
      </c>
      <c r="G20" t="s">
        <v>398</v>
      </c>
      <c r="H20" t="s">
        <v>573</v>
      </c>
      <c r="I20">
        <v>3</v>
      </c>
      <c r="J20">
        <v>5</v>
      </c>
      <c r="K20">
        <v>45066</v>
      </c>
      <c r="L20">
        <v>45067</v>
      </c>
      <c r="M20" t="s">
        <v>216</v>
      </c>
      <c r="N20" t="s">
        <v>220</v>
      </c>
      <c r="O20" t="s">
        <v>259</v>
      </c>
    </row>
    <row r="21" spans="1:15" x14ac:dyDescent="0.25">
      <c r="A21" t="s">
        <v>82</v>
      </c>
      <c r="B21" t="s">
        <v>68</v>
      </c>
      <c r="D21" t="s">
        <v>23</v>
      </c>
      <c r="E21">
        <v>21</v>
      </c>
      <c r="G21" t="s">
        <v>327</v>
      </c>
      <c r="H21" t="s">
        <v>331</v>
      </c>
      <c r="I21">
        <v>1</v>
      </c>
      <c r="J21">
        <v>5</v>
      </c>
      <c r="K21">
        <v>45067</v>
      </c>
      <c r="L21" t="s">
        <v>65</v>
      </c>
      <c r="M21" t="s">
        <v>220</v>
      </c>
      <c r="N21" t="s">
        <v>65</v>
      </c>
      <c r="O21" t="s">
        <v>220</v>
      </c>
    </row>
    <row r="22" spans="1:15" x14ac:dyDescent="0.25">
      <c r="A22" t="s">
        <v>82</v>
      </c>
      <c r="B22" t="s">
        <v>68</v>
      </c>
      <c r="D22" t="s">
        <v>24</v>
      </c>
      <c r="E22">
        <v>21</v>
      </c>
      <c r="G22" t="s">
        <v>328</v>
      </c>
      <c r="H22" t="s">
        <v>129</v>
      </c>
      <c r="I22">
        <v>5</v>
      </c>
      <c r="J22">
        <v>5</v>
      </c>
      <c r="K22">
        <v>45067</v>
      </c>
      <c r="L22" t="s">
        <v>65</v>
      </c>
      <c r="M22" t="s">
        <v>220</v>
      </c>
      <c r="N22" t="s">
        <v>65</v>
      </c>
      <c r="O22" t="s">
        <v>220</v>
      </c>
    </row>
    <row r="23" spans="1:15" x14ac:dyDescent="0.25">
      <c r="A23" t="s">
        <v>82</v>
      </c>
      <c r="B23" t="s">
        <v>68</v>
      </c>
      <c r="C23" t="s">
        <v>580</v>
      </c>
      <c r="D23" t="s">
        <v>23</v>
      </c>
      <c r="E23">
        <v>21</v>
      </c>
      <c r="G23" t="s">
        <v>438</v>
      </c>
      <c r="H23" t="s">
        <v>167</v>
      </c>
      <c r="I23">
        <v>7</v>
      </c>
      <c r="J23">
        <v>5</v>
      </c>
      <c r="K23">
        <v>45067</v>
      </c>
      <c r="L23" t="s">
        <v>65</v>
      </c>
      <c r="M23" t="s">
        <v>220</v>
      </c>
      <c r="N23" t="s">
        <v>65</v>
      </c>
      <c r="O23" t="s">
        <v>220</v>
      </c>
    </row>
    <row r="24" spans="1:15" x14ac:dyDescent="0.25">
      <c r="A24" t="s">
        <v>82</v>
      </c>
      <c r="B24" t="s">
        <v>68</v>
      </c>
      <c r="D24" t="s">
        <v>22</v>
      </c>
      <c r="E24">
        <v>21</v>
      </c>
      <c r="G24" t="s">
        <v>518</v>
      </c>
      <c r="H24" t="s">
        <v>137</v>
      </c>
      <c r="I24">
        <v>6</v>
      </c>
      <c r="J24">
        <v>5</v>
      </c>
      <c r="K24">
        <v>45067</v>
      </c>
      <c r="L24" t="s">
        <v>65</v>
      </c>
      <c r="M24" t="s">
        <v>220</v>
      </c>
      <c r="N24" t="s">
        <v>65</v>
      </c>
      <c r="O24" t="s">
        <v>220</v>
      </c>
    </row>
    <row r="25" spans="1:15" x14ac:dyDescent="0.25">
      <c r="A25" t="s">
        <v>430</v>
      </c>
      <c r="B25" t="s">
        <v>68</v>
      </c>
      <c r="D25" t="s">
        <v>208</v>
      </c>
      <c r="E25">
        <v>26</v>
      </c>
      <c r="F25">
        <v>28</v>
      </c>
      <c r="G25" t="s">
        <v>324</v>
      </c>
      <c r="H25" t="s">
        <v>176</v>
      </c>
      <c r="I25">
        <v>6</v>
      </c>
      <c r="J25">
        <v>5</v>
      </c>
      <c r="K25">
        <v>45072</v>
      </c>
      <c r="L25">
        <v>45074</v>
      </c>
      <c r="M25" t="s">
        <v>236</v>
      </c>
      <c r="N25" t="s">
        <v>220</v>
      </c>
      <c r="O25" t="s">
        <v>237</v>
      </c>
    </row>
    <row r="26" spans="1:15" x14ac:dyDescent="0.25">
      <c r="A26" t="s">
        <v>352</v>
      </c>
      <c r="B26" t="s">
        <v>68</v>
      </c>
      <c r="D26" t="s">
        <v>24</v>
      </c>
      <c r="E26">
        <v>27</v>
      </c>
      <c r="G26" t="s">
        <v>328</v>
      </c>
      <c r="H26" t="s">
        <v>152</v>
      </c>
      <c r="I26">
        <v>1</v>
      </c>
      <c r="J26">
        <v>5</v>
      </c>
      <c r="K26">
        <v>45073</v>
      </c>
      <c r="L26" t="s">
        <v>65</v>
      </c>
      <c r="M26" t="s">
        <v>216</v>
      </c>
      <c r="N26" t="s">
        <v>65</v>
      </c>
      <c r="O26" t="s">
        <v>216</v>
      </c>
    </row>
    <row r="27" spans="1:15" x14ac:dyDescent="0.25">
      <c r="A27" t="s">
        <v>291</v>
      </c>
      <c r="B27" t="s">
        <v>68</v>
      </c>
      <c r="D27" t="s">
        <v>59</v>
      </c>
      <c r="E27">
        <v>27</v>
      </c>
      <c r="F27">
        <v>29</v>
      </c>
      <c r="G27" t="s">
        <v>280</v>
      </c>
      <c r="H27" t="s">
        <v>89</v>
      </c>
      <c r="I27">
        <v>2</v>
      </c>
      <c r="J27">
        <v>5</v>
      </c>
      <c r="K27">
        <v>45073</v>
      </c>
      <c r="L27">
        <v>45075</v>
      </c>
      <c r="M27" t="s">
        <v>216</v>
      </c>
      <c r="N27" t="s">
        <v>240</v>
      </c>
      <c r="O27" t="s">
        <v>241</v>
      </c>
    </row>
    <row r="28" spans="1:15" x14ac:dyDescent="0.25">
      <c r="A28" t="s">
        <v>352</v>
      </c>
      <c r="B28" t="s">
        <v>68</v>
      </c>
      <c r="D28" t="s">
        <v>22</v>
      </c>
      <c r="E28">
        <v>27</v>
      </c>
      <c r="G28" t="s">
        <v>444</v>
      </c>
      <c r="H28" t="s">
        <v>172</v>
      </c>
      <c r="I28">
        <v>7</v>
      </c>
      <c r="J28">
        <v>5</v>
      </c>
      <c r="K28">
        <v>45073</v>
      </c>
      <c r="L28" t="s">
        <v>65</v>
      </c>
      <c r="M28" t="s">
        <v>216</v>
      </c>
      <c r="N28" t="s">
        <v>65</v>
      </c>
      <c r="O28" t="s">
        <v>216</v>
      </c>
    </row>
    <row r="29" spans="1:15" x14ac:dyDescent="0.25">
      <c r="A29" t="s">
        <v>352</v>
      </c>
      <c r="B29" t="s">
        <v>68</v>
      </c>
      <c r="D29" t="s">
        <v>22</v>
      </c>
      <c r="E29">
        <v>27</v>
      </c>
      <c r="G29" t="s">
        <v>329</v>
      </c>
      <c r="H29" t="s">
        <v>440</v>
      </c>
      <c r="I29">
        <v>7</v>
      </c>
      <c r="J29">
        <v>5</v>
      </c>
      <c r="K29">
        <v>45073</v>
      </c>
      <c r="L29" t="s">
        <v>65</v>
      </c>
      <c r="M29" t="s">
        <v>216</v>
      </c>
      <c r="N29" t="s">
        <v>65</v>
      </c>
      <c r="O29" t="s">
        <v>216</v>
      </c>
    </row>
    <row r="30" spans="1:15" x14ac:dyDescent="0.25">
      <c r="A30" t="s">
        <v>353</v>
      </c>
      <c r="B30" t="s">
        <v>68</v>
      </c>
      <c r="C30" t="s">
        <v>595</v>
      </c>
      <c r="D30" t="s">
        <v>23</v>
      </c>
      <c r="E30">
        <v>28</v>
      </c>
      <c r="G30" t="s">
        <v>327</v>
      </c>
      <c r="H30" t="s">
        <v>155</v>
      </c>
      <c r="I30">
        <v>1</v>
      </c>
      <c r="J30">
        <v>5</v>
      </c>
      <c r="K30">
        <v>45074</v>
      </c>
      <c r="L30" t="s">
        <v>65</v>
      </c>
      <c r="M30" t="s">
        <v>220</v>
      </c>
      <c r="N30" t="s">
        <v>65</v>
      </c>
      <c r="O30" t="s">
        <v>220</v>
      </c>
    </row>
    <row r="31" spans="1:15" x14ac:dyDescent="0.25">
      <c r="A31" t="s">
        <v>353</v>
      </c>
      <c r="B31" t="s">
        <v>68</v>
      </c>
      <c r="D31" t="s">
        <v>23</v>
      </c>
      <c r="E31">
        <v>28</v>
      </c>
      <c r="G31" t="s">
        <v>327</v>
      </c>
      <c r="H31" t="s">
        <v>549</v>
      </c>
      <c r="I31">
        <v>3</v>
      </c>
      <c r="J31">
        <v>5</v>
      </c>
      <c r="K31">
        <v>45074</v>
      </c>
      <c r="L31" t="s">
        <v>65</v>
      </c>
      <c r="M31" t="s">
        <v>220</v>
      </c>
      <c r="N31" t="s">
        <v>65</v>
      </c>
      <c r="O31" t="s">
        <v>220</v>
      </c>
    </row>
    <row r="32" spans="1:15" x14ac:dyDescent="0.25">
      <c r="A32" t="s">
        <v>353</v>
      </c>
      <c r="B32" t="s">
        <v>68</v>
      </c>
      <c r="C32" t="s">
        <v>589</v>
      </c>
      <c r="D32" t="s">
        <v>22</v>
      </c>
      <c r="E32">
        <v>28</v>
      </c>
      <c r="G32" t="s">
        <v>329</v>
      </c>
      <c r="H32" t="s">
        <v>531</v>
      </c>
      <c r="I32">
        <v>4</v>
      </c>
      <c r="J32">
        <v>5</v>
      </c>
      <c r="K32">
        <v>45074</v>
      </c>
      <c r="L32" t="s">
        <v>65</v>
      </c>
      <c r="M32" t="s">
        <v>220</v>
      </c>
      <c r="N32" t="s">
        <v>65</v>
      </c>
      <c r="O32" t="s">
        <v>220</v>
      </c>
    </row>
    <row r="33" spans="1:15" x14ac:dyDescent="0.25">
      <c r="A33" t="s">
        <v>353</v>
      </c>
      <c r="B33" t="s">
        <v>68</v>
      </c>
      <c r="D33" t="s">
        <v>23</v>
      </c>
      <c r="E33">
        <v>28</v>
      </c>
      <c r="G33" t="s">
        <v>327</v>
      </c>
      <c r="H33" t="s">
        <v>145</v>
      </c>
      <c r="I33">
        <v>4</v>
      </c>
      <c r="J33">
        <v>5</v>
      </c>
      <c r="K33">
        <v>45074</v>
      </c>
      <c r="L33" t="s">
        <v>65</v>
      </c>
      <c r="M33" t="s">
        <v>220</v>
      </c>
      <c r="N33" t="s">
        <v>65</v>
      </c>
      <c r="O33" t="s">
        <v>220</v>
      </c>
    </row>
    <row r="34" spans="1:15" x14ac:dyDescent="0.25">
      <c r="A34" t="s">
        <v>353</v>
      </c>
      <c r="B34" t="s">
        <v>68</v>
      </c>
      <c r="C34" t="s">
        <v>589</v>
      </c>
      <c r="D34" t="s">
        <v>23</v>
      </c>
      <c r="E34">
        <v>28</v>
      </c>
      <c r="G34" t="s">
        <v>436</v>
      </c>
      <c r="H34" t="s">
        <v>171</v>
      </c>
      <c r="I34">
        <v>7</v>
      </c>
      <c r="J34">
        <v>5</v>
      </c>
      <c r="K34">
        <v>45074</v>
      </c>
      <c r="L34" t="s">
        <v>65</v>
      </c>
      <c r="M34" t="s">
        <v>220</v>
      </c>
      <c r="N34" t="s">
        <v>65</v>
      </c>
      <c r="O34" t="s">
        <v>220</v>
      </c>
    </row>
    <row r="35" spans="1:15" x14ac:dyDescent="0.25">
      <c r="A35" t="s">
        <v>353</v>
      </c>
      <c r="B35" t="s">
        <v>68</v>
      </c>
      <c r="D35" t="s">
        <v>24</v>
      </c>
      <c r="E35">
        <v>28</v>
      </c>
      <c r="G35" t="s">
        <v>439</v>
      </c>
      <c r="H35" t="s">
        <v>170</v>
      </c>
      <c r="I35">
        <v>7</v>
      </c>
      <c r="J35">
        <v>5</v>
      </c>
      <c r="K35">
        <v>45074</v>
      </c>
      <c r="L35" t="s">
        <v>65</v>
      </c>
      <c r="M35" t="s">
        <v>220</v>
      </c>
      <c r="N35" t="s">
        <v>65</v>
      </c>
      <c r="O35" t="s">
        <v>220</v>
      </c>
    </row>
    <row r="36" spans="1:15" x14ac:dyDescent="0.25">
      <c r="A36" t="s">
        <v>65</v>
      </c>
      <c r="B36" t="s">
        <v>68</v>
      </c>
      <c r="J36">
        <v>5</v>
      </c>
      <c r="K36" t="s">
        <v>65</v>
      </c>
      <c r="L36" t="s">
        <v>65</v>
      </c>
      <c r="M36" t="s">
        <v>65</v>
      </c>
      <c r="N36" t="s">
        <v>65</v>
      </c>
      <c r="O36" t="s">
        <v>65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5B619-0D3E-4A3A-BEDE-F43649E29A81}">
  <dimension ref="A1:O77"/>
  <sheetViews>
    <sheetView workbookViewId="0"/>
  </sheetViews>
  <sheetFormatPr defaultRowHeight="15" x14ac:dyDescent="0.25"/>
  <cols>
    <col min="1" max="1" width="11.5703125" bestFit="1" customWidth="1"/>
    <col min="2" max="2" width="8.28515625" bestFit="1" customWidth="1"/>
    <col min="3" max="3" width="15.7109375" bestFit="1" customWidth="1"/>
    <col min="4" max="4" width="27.7109375" bestFit="1" customWidth="1"/>
    <col min="5" max="5" width="12.5703125" bestFit="1" customWidth="1"/>
    <col min="6" max="6" width="11.28515625" bestFit="1" customWidth="1"/>
    <col min="7" max="7" width="81.140625" bestFit="1" customWidth="1"/>
    <col min="8" max="8" width="23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69</v>
      </c>
      <c r="F2" t="s">
        <v>65</v>
      </c>
      <c r="G2" t="s">
        <v>4</v>
      </c>
      <c r="J2">
        <v>6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354</v>
      </c>
      <c r="B3" t="s">
        <v>69</v>
      </c>
      <c r="D3" t="s">
        <v>51</v>
      </c>
      <c r="E3">
        <v>2</v>
      </c>
      <c r="F3">
        <v>4</v>
      </c>
      <c r="G3" t="s">
        <v>42</v>
      </c>
      <c r="H3" t="s">
        <v>43</v>
      </c>
      <c r="I3">
        <v>1</v>
      </c>
      <c r="J3">
        <v>6</v>
      </c>
      <c r="K3">
        <v>45079</v>
      </c>
      <c r="L3">
        <v>45081</v>
      </c>
      <c r="M3" t="s">
        <v>236</v>
      </c>
      <c r="N3" t="s">
        <v>220</v>
      </c>
      <c r="O3" t="s">
        <v>237</v>
      </c>
    </row>
    <row r="4" spans="1:15" x14ac:dyDescent="0.25">
      <c r="A4" t="s">
        <v>345</v>
      </c>
      <c r="B4" t="s">
        <v>69</v>
      </c>
      <c r="D4" t="s">
        <v>23</v>
      </c>
      <c r="E4">
        <v>2</v>
      </c>
      <c r="G4" t="s">
        <v>327</v>
      </c>
      <c r="H4" t="s">
        <v>487</v>
      </c>
      <c r="I4">
        <v>2</v>
      </c>
      <c r="J4">
        <v>6</v>
      </c>
      <c r="K4">
        <v>45079</v>
      </c>
      <c r="L4" t="s">
        <v>65</v>
      </c>
      <c r="M4" t="s">
        <v>236</v>
      </c>
      <c r="N4" t="s">
        <v>65</v>
      </c>
      <c r="O4" t="s">
        <v>236</v>
      </c>
    </row>
    <row r="5" spans="1:15" x14ac:dyDescent="0.25">
      <c r="A5" t="s">
        <v>315</v>
      </c>
      <c r="B5" t="s">
        <v>69</v>
      </c>
      <c r="D5" t="s">
        <v>18</v>
      </c>
      <c r="E5">
        <v>2</v>
      </c>
      <c r="F5">
        <v>3</v>
      </c>
      <c r="G5" t="s">
        <v>463</v>
      </c>
      <c r="H5" t="s">
        <v>464</v>
      </c>
      <c r="I5">
        <v>4</v>
      </c>
      <c r="J5">
        <v>6</v>
      </c>
      <c r="K5">
        <v>45079</v>
      </c>
      <c r="L5">
        <v>45080</v>
      </c>
      <c r="M5" t="s">
        <v>236</v>
      </c>
      <c r="N5" t="s">
        <v>216</v>
      </c>
      <c r="O5" t="s">
        <v>262</v>
      </c>
    </row>
    <row r="6" spans="1:15" x14ac:dyDescent="0.25">
      <c r="A6" t="s">
        <v>345</v>
      </c>
      <c r="B6" t="s">
        <v>69</v>
      </c>
      <c r="D6" t="s">
        <v>23</v>
      </c>
      <c r="E6">
        <v>2</v>
      </c>
      <c r="G6" t="s">
        <v>438</v>
      </c>
      <c r="H6" t="s">
        <v>173</v>
      </c>
      <c r="I6">
        <v>7</v>
      </c>
      <c r="J6">
        <v>6</v>
      </c>
      <c r="K6">
        <v>45079</v>
      </c>
      <c r="L6" t="s">
        <v>65</v>
      </c>
      <c r="M6" t="s">
        <v>236</v>
      </c>
      <c r="N6" t="s">
        <v>65</v>
      </c>
      <c r="O6" t="s">
        <v>236</v>
      </c>
    </row>
    <row r="7" spans="1:15" x14ac:dyDescent="0.25">
      <c r="A7" t="s">
        <v>355</v>
      </c>
      <c r="B7" t="s">
        <v>69</v>
      </c>
      <c r="D7" t="s">
        <v>24</v>
      </c>
      <c r="E7">
        <v>3</v>
      </c>
      <c r="G7" t="s">
        <v>328</v>
      </c>
      <c r="H7" t="s">
        <v>158</v>
      </c>
      <c r="I7">
        <v>1</v>
      </c>
      <c r="J7">
        <v>6</v>
      </c>
      <c r="K7">
        <v>45080</v>
      </c>
      <c r="L7" t="s">
        <v>65</v>
      </c>
      <c r="M7" t="s">
        <v>216</v>
      </c>
      <c r="N7" t="s">
        <v>65</v>
      </c>
      <c r="O7" t="s">
        <v>216</v>
      </c>
    </row>
    <row r="8" spans="1:15" x14ac:dyDescent="0.25">
      <c r="A8" t="s">
        <v>355</v>
      </c>
      <c r="B8" t="s">
        <v>69</v>
      </c>
      <c r="D8" t="s">
        <v>24</v>
      </c>
      <c r="E8">
        <v>3</v>
      </c>
      <c r="G8" t="s">
        <v>328</v>
      </c>
      <c r="H8" t="s">
        <v>195</v>
      </c>
      <c r="I8">
        <v>3</v>
      </c>
      <c r="J8">
        <v>6</v>
      </c>
      <c r="K8">
        <v>45080</v>
      </c>
      <c r="L8" t="s">
        <v>65</v>
      </c>
      <c r="M8" t="s">
        <v>216</v>
      </c>
      <c r="N8" t="s">
        <v>65</v>
      </c>
      <c r="O8" t="s">
        <v>216</v>
      </c>
    </row>
    <row r="9" spans="1:15" x14ac:dyDescent="0.25">
      <c r="A9" t="s">
        <v>355</v>
      </c>
      <c r="B9" t="s">
        <v>69</v>
      </c>
      <c r="D9" t="s">
        <v>22</v>
      </c>
      <c r="E9">
        <v>3</v>
      </c>
      <c r="G9" t="s">
        <v>329</v>
      </c>
      <c r="H9" t="s">
        <v>440</v>
      </c>
      <c r="I9">
        <v>7</v>
      </c>
      <c r="J9">
        <v>6</v>
      </c>
      <c r="K9">
        <v>45080</v>
      </c>
      <c r="L9" t="s">
        <v>65</v>
      </c>
      <c r="M9" t="s">
        <v>216</v>
      </c>
      <c r="N9" t="s">
        <v>65</v>
      </c>
      <c r="O9" t="s">
        <v>216</v>
      </c>
    </row>
    <row r="10" spans="1:15" x14ac:dyDescent="0.25">
      <c r="A10" t="s">
        <v>355</v>
      </c>
      <c r="B10" t="s">
        <v>69</v>
      </c>
      <c r="C10" t="s">
        <v>580</v>
      </c>
      <c r="D10" t="s">
        <v>22</v>
      </c>
      <c r="E10">
        <v>3</v>
      </c>
      <c r="G10" t="s">
        <v>329</v>
      </c>
      <c r="H10" t="s">
        <v>170</v>
      </c>
      <c r="I10">
        <v>7</v>
      </c>
      <c r="J10">
        <v>6</v>
      </c>
      <c r="K10">
        <v>45080</v>
      </c>
      <c r="L10" t="s">
        <v>65</v>
      </c>
      <c r="M10" t="s">
        <v>216</v>
      </c>
      <c r="N10" t="s">
        <v>65</v>
      </c>
      <c r="O10" t="s">
        <v>216</v>
      </c>
    </row>
    <row r="11" spans="1:15" x14ac:dyDescent="0.25">
      <c r="A11" t="s">
        <v>510</v>
      </c>
      <c r="B11" t="s">
        <v>69</v>
      </c>
      <c r="D11" t="s">
        <v>18</v>
      </c>
      <c r="E11">
        <v>3</v>
      </c>
      <c r="F11">
        <v>4</v>
      </c>
      <c r="G11" t="s">
        <v>324</v>
      </c>
      <c r="H11" t="s">
        <v>172</v>
      </c>
      <c r="I11">
        <v>7</v>
      </c>
      <c r="J11">
        <v>6</v>
      </c>
      <c r="K11">
        <v>45080</v>
      </c>
      <c r="L11">
        <v>45081</v>
      </c>
      <c r="M11" t="s">
        <v>216</v>
      </c>
      <c r="N11" t="s">
        <v>220</v>
      </c>
      <c r="O11" t="s">
        <v>259</v>
      </c>
    </row>
    <row r="12" spans="1:15" x14ac:dyDescent="0.25">
      <c r="A12" t="s">
        <v>340</v>
      </c>
      <c r="B12" t="s">
        <v>69</v>
      </c>
      <c r="D12" t="s">
        <v>23</v>
      </c>
      <c r="E12">
        <v>4</v>
      </c>
      <c r="G12" t="s">
        <v>327</v>
      </c>
      <c r="H12" t="s">
        <v>491</v>
      </c>
      <c r="I12">
        <v>2</v>
      </c>
      <c r="J12">
        <v>6</v>
      </c>
      <c r="K12">
        <v>45081</v>
      </c>
      <c r="L12" t="s">
        <v>65</v>
      </c>
      <c r="M12" t="s">
        <v>220</v>
      </c>
      <c r="N12" t="s">
        <v>65</v>
      </c>
      <c r="O12" t="s">
        <v>220</v>
      </c>
    </row>
    <row r="13" spans="1:15" x14ac:dyDescent="0.25">
      <c r="A13" t="s">
        <v>340</v>
      </c>
      <c r="B13" t="s">
        <v>69</v>
      </c>
      <c r="D13" t="s">
        <v>22</v>
      </c>
      <c r="E13">
        <v>4</v>
      </c>
      <c r="G13" t="s">
        <v>329</v>
      </c>
      <c r="H13" t="s">
        <v>145</v>
      </c>
      <c r="I13">
        <v>4</v>
      </c>
      <c r="J13">
        <v>6</v>
      </c>
      <c r="K13">
        <v>45081</v>
      </c>
      <c r="L13" t="s">
        <v>65</v>
      </c>
      <c r="M13" t="s">
        <v>220</v>
      </c>
      <c r="N13" t="s">
        <v>65</v>
      </c>
      <c r="O13" t="s">
        <v>220</v>
      </c>
    </row>
    <row r="14" spans="1:15" x14ac:dyDescent="0.25">
      <c r="A14" t="s">
        <v>311</v>
      </c>
      <c r="B14" t="s">
        <v>69</v>
      </c>
      <c r="D14" t="s">
        <v>21</v>
      </c>
      <c r="E14">
        <v>4</v>
      </c>
      <c r="F14">
        <v>5</v>
      </c>
      <c r="G14" t="s">
        <v>297</v>
      </c>
      <c r="H14" t="s">
        <v>83</v>
      </c>
      <c r="I14">
        <v>6</v>
      </c>
      <c r="J14">
        <v>6</v>
      </c>
      <c r="K14">
        <v>45081</v>
      </c>
      <c r="L14">
        <v>45082</v>
      </c>
      <c r="M14" t="s">
        <v>220</v>
      </c>
      <c r="N14" t="s">
        <v>240</v>
      </c>
      <c r="O14" t="s">
        <v>276</v>
      </c>
    </row>
    <row r="15" spans="1:15" x14ac:dyDescent="0.25">
      <c r="A15" t="s">
        <v>340</v>
      </c>
      <c r="B15" t="s">
        <v>69</v>
      </c>
      <c r="C15" t="s">
        <v>580</v>
      </c>
      <c r="D15" t="s">
        <v>22</v>
      </c>
      <c r="E15">
        <v>4</v>
      </c>
      <c r="G15" t="s">
        <v>519</v>
      </c>
      <c r="H15" t="s">
        <v>137</v>
      </c>
      <c r="I15">
        <v>6</v>
      </c>
      <c r="J15">
        <v>6</v>
      </c>
      <c r="K15">
        <v>45081</v>
      </c>
      <c r="L15" t="s">
        <v>65</v>
      </c>
      <c r="M15" t="s">
        <v>220</v>
      </c>
      <c r="N15" t="s">
        <v>65</v>
      </c>
      <c r="O15" t="s">
        <v>220</v>
      </c>
    </row>
    <row r="16" spans="1:15" x14ac:dyDescent="0.25">
      <c r="A16" t="s">
        <v>340</v>
      </c>
      <c r="B16" t="s">
        <v>69</v>
      </c>
      <c r="D16" t="s">
        <v>23</v>
      </c>
      <c r="E16">
        <v>4</v>
      </c>
      <c r="G16" t="s">
        <v>438</v>
      </c>
      <c r="H16" t="s">
        <v>445</v>
      </c>
      <c r="I16">
        <v>7</v>
      </c>
      <c r="J16">
        <v>6</v>
      </c>
      <c r="K16">
        <v>45081</v>
      </c>
      <c r="L16" t="s">
        <v>65</v>
      </c>
      <c r="M16" t="s">
        <v>220</v>
      </c>
      <c r="N16" t="s">
        <v>65</v>
      </c>
      <c r="O16" t="s">
        <v>220</v>
      </c>
    </row>
    <row r="17" spans="1:15" x14ac:dyDescent="0.25">
      <c r="A17" t="s">
        <v>361</v>
      </c>
      <c r="B17" t="s">
        <v>69</v>
      </c>
      <c r="D17" t="s">
        <v>23</v>
      </c>
      <c r="E17">
        <v>7</v>
      </c>
      <c r="G17" t="s">
        <v>327</v>
      </c>
      <c r="H17" t="s">
        <v>147</v>
      </c>
      <c r="I17">
        <v>4</v>
      </c>
      <c r="J17">
        <v>6</v>
      </c>
      <c r="K17">
        <v>45084</v>
      </c>
      <c r="L17" t="s">
        <v>65</v>
      </c>
      <c r="M17" t="s">
        <v>215</v>
      </c>
      <c r="N17" t="s">
        <v>65</v>
      </c>
      <c r="O17" t="s">
        <v>215</v>
      </c>
    </row>
    <row r="18" spans="1:15" x14ac:dyDescent="0.25">
      <c r="A18" t="s">
        <v>247</v>
      </c>
      <c r="B18" t="s">
        <v>69</v>
      </c>
      <c r="D18" t="s">
        <v>20</v>
      </c>
      <c r="E18">
        <v>7</v>
      </c>
      <c r="F18">
        <v>10</v>
      </c>
      <c r="G18" t="s">
        <v>244</v>
      </c>
      <c r="H18" t="s">
        <v>86</v>
      </c>
      <c r="I18">
        <v>6</v>
      </c>
      <c r="J18">
        <v>6</v>
      </c>
      <c r="K18">
        <v>45084</v>
      </c>
      <c r="L18">
        <v>45087</v>
      </c>
      <c r="M18" t="s">
        <v>215</v>
      </c>
      <c r="N18" t="s">
        <v>216</v>
      </c>
      <c r="O18" t="s">
        <v>217</v>
      </c>
    </row>
    <row r="19" spans="1:15" x14ac:dyDescent="0.25">
      <c r="A19" t="s">
        <v>432</v>
      </c>
      <c r="B19" t="s">
        <v>69</v>
      </c>
      <c r="D19" t="s">
        <v>23</v>
      </c>
      <c r="E19">
        <v>8</v>
      </c>
      <c r="G19" t="s">
        <v>327</v>
      </c>
      <c r="H19" t="s">
        <v>144</v>
      </c>
      <c r="I19">
        <v>4</v>
      </c>
      <c r="J19">
        <v>6</v>
      </c>
      <c r="K19">
        <v>45085</v>
      </c>
      <c r="L19" t="s">
        <v>65</v>
      </c>
      <c r="M19" t="s">
        <v>219</v>
      </c>
      <c r="N19" t="s">
        <v>65</v>
      </c>
      <c r="O19" t="s">
        <v>219</v>
      </c>
    </row>
    <row r="20" spans="1:15" x14ac:dyDescent="0.25">
      <c r="A20" t="s">
        <v>356</v>
      </c>
      <c r="B20" t="s">
        <v>69</v>
      </c>
      <c r="D20" t="s">
        <v>18</v>
      </c>
      <c r="E20">
        <v>10</v>
      </c>
      <c r="F20">
        <v>11</v>
      </c>
      <c r="G20" t="s">
        <v>324</v>
      </c>
      <c r="H20" t="s">
        <v>160</v>
      </c>
      <c r="I20">
        <v>1</v>
      </c>
      <c r="J20">
        <v>6</v>
      </c>
      <c r="K20">
        <v>45087</v>
      </c>
      <c r="L20">
        <v>45088</v>
      </c>
      <c r="M20" t="s">
        <v>216</v>
      </c>
      <c r="N20" t="s">
        <v>220</v>
      </c>
      <c r="O20" t="s">
        <v>259</v>
      </c>
    </row>
    <row r="21" spans="1:15" x14ac:dyDescent="0.25">
      <c r="A21" t="s">
        <v>406</v>
      </c>
      <c r="B21" t="s">
        <v>69</v>
      </c>
      <c r="D21" t="s">
        <v>24</v>
      </c>
      <c r="E21">
        <v>10</v>
      </c>
      <c r="G21" t="s">
        <v>481</v>
      </c>
      <c r="H21" t="s">
        <v>492</v>
      </c>
      <c r="I21">
        <v>2</v>
      </c>
      <c r="J21">
        <v>6</v>
      </c>
      <c r="K21">
        <v>45087</v>
      </c>
      <c r="L21" t="s">
        <v>65</v>
      </c>
      <c r="M21" t="s">
        <v>216</v>
      </c>
      <c r="N21" t="s">
        <v>65</v>
      </c>
      <c r="O21" t="s">
        <v>216</v>
      </c>
    </row>
    <row r="22" spans="1:15" x14ac:dyDescent="0.25">
      <c r="A22" t="s">
        <v>406</v>
      </c>
      <c r="B22" t="s">
        <v>69</v>
      </c>
      <c r="D22" t="s">
        <v>24</v>
      </c>
      <c r="E22">
        <v>10</v>
      </c>
      <c r="G22" t="s">
        <v>328</v>
      </c>
      <c r="H22" t="s">
        <v>148</v>
      </c>
      <c r="I22">
        <v>4</v>
      </c>
      <c r="J22">
        <v>6</v>
      </c>
      <c r="K22">
        <v>45087</v>
      </c>
      <c r="L22" t="s">
        <v>65</v>
      </c>
      <c r="M22" t="s">
        <v>216</v>
      </c>
      <c r="N22" t="s">
        <v>65</v>
      </c>
      <c r="O22" t="s">
        <v>216</v>
      </c>
    </row>
    <row r="23" spans="1:15" x14ac:dyDescent="0.25">
      <c r="A23" t="s">
        <v>248</v>
      </c>
      <c r="B23" t="s">
        <v>69</v>
      </c>
      <c r="D23" t="s">
        <v>20</v>
      </c>
      <c r="E23">
        <v>10</v>
      </c>
      <c r="F23">
        <v>12</v>
      </c>
      <c r="G23" t="s">
        <v>245</v>
      </c>
      <c r="H23" t="s">
        <v>175</v>
      </c>
      <c r="I23">
        <v>6</v>
      </c>
      <c r="J23">
        <v>6</v>
      </c>
      <c r="K23">
        <v>45087</v>
      </c>
      <c r="L23">
        <v>45089</v>
      </c>
      <c r="M23" t="s">
        <v>216</v>
      </c>
      <c r="N23" t="s">
        <v>240</v>
      </c>
      <c r="O23" t="s">
        <v>241</v>
      </c>
    </row>
    <row r="24" spans="1:15" x14ac:dyDescent="0.25">
      <c r="A24" t="s">
        <v>406</v>
      </c>
      <c r="B24" t="s">
        <v>69</v>
      </c>
      <c r="D24" t="s">
        <v>24</v>
      </c>
      <c r="E24">
        <v>10</v>
      </c>
      <c r="G24" t="s">
        <v>437</v>
      </c>
      <c r="H24" t="s">
        <v>174</v>
      </c>
      <c r="I24">
        <v>7</v>
      </c>
      <c r="J24">
        <v>6</v>
      </c>
      <c r="K24">
        <v>45087</v>
      </c>
      <c r="L24" t="s">
        <v>65</v>
      </c>
      <c r="M24" t="s">
        <v>216</v>
      </c>
      <c r="N24" t="s">
        <v>65</v>
      </c>
      <c r="O24" t="s">
        <v>216</v>
      </c>
    </row>
    <row r="25" spans="1:15" x14ac:dyDescent="0.25">
      <c r="A25" t="s">
        <v>341</v>
      </c>
      <c r="B25" t="s">
        <v>69</v>
      </c>
      <c r="D25" t="s">
        <v>22</v>
      </c>
      <c r="E25">
        <v>11</v>
      </c>
      <c r="G25" t="s">
        <v>550</v>
      </c>
      <c r="H25" t="s">
        <v>194</v>
      </c>
      <c r="I25">
        <v>3</v>
      </c>
      <c r="J25">
        <v>6</v>
      </c>
      <c r="K25">
        <v>45088</v>
      </c>
      <c r="L25" t="s">
        <v>65</v>
      </c>
      <c r="M25" t="s">
        <v>220</v>
      </c>
      <c r="N25" t="s">
        <v>65</v>
      </c>
      <c r="O25" t="s">
        <v>220</v>
      </c>
    </row>
    <row r="26" spans="1:15" x14ac:dyDescent="0.25">
      <c r="A26" t="s">
        <v>341</v>
      </c>
      <c r="B26" t="s">
        <v>69</v>
      </c>
      <c r="D26" t="s">
        <v>23</v>
      </c>
      <c r="E26">
        <v>11</v>
      </c>
      <c r="G26" t="s">
        <v>436</v>
      </c>
      <c r="H26" t="s">
        <v>174</v>
      </c>
      <c r="I26">
        <v>7</v>
      </c>
      <c r="J26">
        <v>6</v>
      </c>
      <c r="K26">
        <v>45088</v>
      </c>
      <c r="L26" t="s">
        <v>65</v>
      </c>
      <c r="M26" t="s">
        <v>220</v>
      </c>
      <c r="N26" t="s">
        <v>65</v>
      </c>
      <c r="O26" t="s">
        <v>220</v>
      </c>
    </row>
    <row r="27" spans="1:15" x14ac:dyDescent="0.25">
      <c r="A27" t="s">
        <v>78</v>
      </c>
      <c r="B27" t="s">
        <v>69</v>
      </c>
      <c r="D27" t="s">
        <v>21</v>
      </c>
      <c r="E27">
        <v>13</v>
      </c>
      <c r="F27">
        <v>14</v>
      </c>
      <c r="G27" t="s">
        <v>493</v>
      </c>
      <c r="H27" t="s">
        <v>98</v>
      </c>
      <c r="I27">
        <v>2</v>
      </c>
      <c r="J27">
        <v>6</v>
      </c>
      <c r="K27">
        <v>45090</v>
      </c>
      <c r="L27">
        <v>45091</v>
      </c>
      <c r="M27" t="s">
        <v>223</v>
      </c>
      <c r="N27" t="s">
        <v>215</v>
      </c>
      <c r="O27" t="s">
        <v>312</v>
      </c>
    </row>
    <row r="28" spans="1:15" x14ac:dyDescent="0.25">
      <c r="A28" t="s">
        <v>386</v>
      </c>
      <c r="B28" t="s">
        <v>69</v>
      </c>
      <c r="D28" t="s">
        <v>23</v>
      </c>
      <c r="E28">
        <v>13</v>
      </c>
      <c r="G28" t="s">
        <v>327</v>
      </c>
      <c r="H28" t="s">
        <v>131</v>
      </c>
      <c r="I28">
        <v>5</v>
      </c>
      <c r="J28">
        <v>6</v>
      </c>
      <c r="K28">
        <v>45090</v>
      </c>
      <c r="L28" t="s">
        <v>65</v>
      </c>
      <c r="M28" t="s">
        <v>223</v>
      </c>
      <c r="N28" t="s">
        <v>65</v>
      </c>
      <c r="O28" t="s">
        <v>223</v>
      </c>
    </row>
    <row r="29" spans="1:15" x14ac:dyDescent="0.25">
      <c r="A29" t="s">
        <v>385</v>
      </c>
      <c r="B29" t="s">
        <v>69</v>
      </c>
      <c r="D29" t="s">
        <v>23</v>
      </c>
      <c r="E29">
        <v>14</v>
      </c>
      <c r="G29" t="s">
        <v>467</v>
      </c>
      <c r="H29" t="s">
        <v>464</v>
      </c>
      <c r="I29">
        <v>4</v>
      </c>
      <c r="J29">
        <v>6</v>
      </c>
      <c r="K29">
        <v>45091</v>
      </c>
      <c r="L29" t="s">
        <v>65</v>
      </c>
      <c r="M29" t="s">
        <v>215</v>
      </c>
      <c r="N29" t="s">
        <v>65</v>
      </c>
      <c r="O29" t="s">
        <v>215</v>
      </c>
    </row>
    <row r="30" spans="1:15" x14ac:dyDescent="0.25">
      <c r="A30" t="s">
        <v>292</v>
      </c>
      <c r="B30" t="s">
        <v>69</v>
      </c>
      <c r="D30" t="s">
        <v>59</v>
      </c>
      <c r="E30">
        <v>15</v>
      </c>
      <c r="F30">
        <v>17</v>
      </c>
      <c r="G30" t="s">
        <v>281</v>
      </c>
      <c r="H30" t="s">
        <v>87</v>
      </c>
      <c r="I30">
        <v>1</v>
      </c>
      <c r="J30">
        <v>6</v>
      </c>
      <c r="K30">
        <v>45092</v>
      </c>
      <c r="L30">
        <v>45094</v>
      </c>
      <c r="M30" t="s">
        <v>219</v>
      </c>
      <c r="N30" t="s">
        <v>216</v>
      </c>
      <c r="O30" t="s">
        <v>242</v>
      </c>
    </row>
    <row r="31" spans="1:15" x14ac:dyDescent="0.25">
      <c r="A31" t="s">
        <v>292</v>
      </c>
      <c r="B31" t="s">
        <v>69</v>
      </c>
      <c r="D31" t="s">
        <v>51</v>
      </c>
      <c r="E31">
        <v>15</v>
      </c>
      <c r="F31">
        <v>17</v>
      </c>
      <c r="G31" t="s">
        <v>399</v>
      </c>
      <c r="H31" t="s">
        <v>52</v>
      </c>
      <c r="I31">
        <v>3</v>
      </c>
      <c r="J31">
        <v>6</v>
      </c>
      <c r="K31">
        <v>45092</v>
      </c>
      <c r="L31">
        <v>45094</v>
      </c>
      <c r="M31" t="s">
        <v>219</v>
      </c>
      <c r="N31" t="s">
        <v>216</v>
      </c>
      <c r="O31" t="s">
        <v>242</v>
      </c>
    </row>
    <row r="32" spans="1:15" x14ac:dyDescent="0.25">
      <c r="A32" t="s">
        <v>428</v>
      </c>
      <c r="B32" t="s">
        <v>69</v>
      </c>
      <c r="D32" t="s">
        <v>21</v>
      </c>
      <c r="E32">
        <v>15</v>
      </c>
      <c r="F32">
        <v>16</v>
      </c>
      <c r="G32" t="s">
        <v>21</v>
      </c>
      <c r="H32" t="s">
        <v>300</v>
      </c>
      <c r="I32">
        <v>4</v>
      </c>
      <c r="J32">
        <v>6</v>
      </c>
      <c r="K32">
        <v>45092</v>
      </c>
      <c r="L32">
        <v>45093</v>
      </c>
      <c r="M32" t="s">
        <v>219</v>
      </c>
      <c r="N32" t="s">
        <v>236</v>
      </c>
      <c r="O32" t="s">
        <v>449</v>
      </c>
    </row>
    <row r="33" spans="1:15" x14ac:dyDescent="0.25">
      <c r="A33" t="s">
        <v>346</v>
      </c>
      <c r="B33" t="s">
        <v>69</v>
      </c>
      <c r="D33" t="s">
        <v>22</v>
      </c>
      <c r="E33">
        <v>15</v>
      </c>
      <c r="G33" t="s">
        <v>329</v>
      </c>
      <c r="H33" t="s">
        <v>168</v>
      </c>
      <c r="I33">
        <v>7</v>
      </c>
      <c r="J33">
        <v>6</v>
      </c>
      <c r="K33">
        <v>45092</v>
      </c>
      <c r="L33" t="s">
        <v>65</v>
      </c>
      <c r="M33" t="s">
        <v>219</v>
      </c>
      <c r="N33" t="s">
        <v>65</v>
      </c>
      <c r="O33" t="s">
        <v>219</v>
      </c>
    </row>
    <row r="34" spans="1:15" x14ac:dyDescent="0.25">
      <c r="A34" t="s">
        <v>347</v>
      </c>
      <c r="B34" t="s">
        <v>69</v>
      </c>
      <c r="D34" t="s">
        <v>23</v>
      </c>
      <c r="E34">
        <v>16</v>
      </c>
      <c r="G34" t="s">
        <v>327</v>
      </c>
      <c r="H34" t="s">
        <v>126</v>
      </c>
      <c r="I34">
        <v>5</v>
      </c>
      <c r="J34">
        <v>6</v>
      </c>
      <c r="K34">
        <v>45093</v>
      </c>
      <c r="L34" t="s">
        <v>65</v>
      </c>
      <c r="M34" t="s">
        <v>236</v>
      </c>
      <c r="N34" t="s">
        <v>65</v>
      </c>
      <c r="O34" t="s">
        <v>236</v>
      </c>
    </row>
    <row r="35" spans="1:15" x14ac:dyDescent="0.25">
      <c r="A35" t="s">
        <v>347</v>
      </c>
      <c r="B35" t="s">
        <v>69</v>
      </c>
      <c r="D35" t="s">
        <v>24</v>
      </c>
      <c r="E35">
        <v>16</v>
      </c>
      <c r="G35" t="s">
        <v>328</v>
      </c>
      <c r="H35" t="s">
        <v>90</v>
      </c>
      <c r="I35">
        <v>6</v>
      </c>
      <c r="J35">
        <v>6</v>
      </c>
      <c r="K35">
        <v>45093</v>
      </c>
      <c r="L35" t="s">
        <v>65</v>
      </c>
      <c r="M35" t="s">
        <v>236</v>
      </c>
      <c r="N35" t="s">
        <v>65</v>
      </c>
      <c r="O35" t="s">
        <v>236</v>
      </c>
    </row>
    <row r="36" spans="1:15" x14ac:dyDescent="0.25">
      <c r="A36" t="s">
        <v>363</v>
      </c>
      <c r="B36" t="s">
        <v>69</v>
      </c>
      <c r="C36" t="s">
        <v>596</v>
      </c>
      <c r="D36" t="s">
        <v>23</v>
      </c>
      <c r="E36">
        <v>17</v>
      </c>
      <c r="G36" t="s">
        <v>327</v>
      </c>
      <c r="H36" t="s">
        <v>155</v>
      </c>
      <c r="I36">
        <v>1</v>
      </c>
      <c r="J36">
        <v>6</v>
      </c>
      <c r="K36">
        <v>45094</v>
      </c>
      <c r="L36" t="s">
        <v>65</v>
      </c>
      <c r="M36" t="s">
        <v>216</v>
      </c>
      <c r="N36" t="s">
        <v>65</v>
      </c>
      <c r="O36" t="s">
        <v>216</v>
      </c>
    </row>
    <row r="37" spans="1:15" x14ac:dyDescent="0.25">
      <c r="A37" t="s">
        <v>363</v>
      </c>
      <c r="B37" t="s">
        <v>69</v>
      </c>
      <c r="D37" t="s">
        <v>23</v>
      </c>
      <c r="E37">
        <v>17</v>
      </c>
      <c r="G37" t="s">
        <v>327</v>
      </c>
      <c r="H37" t="s">
        <v>142</v>
      </c>
      <c r="I37">
        <v>4</v>
      </c>
      <c r="J37">
        <v>6</v>
      </c>
      <c r="K37">
        <v>45094</v>
      </c>
      <c r="L37" t="s">
        <v>65</v>
      </c>
      <c r="M37" t="s">
        <v>216</v>
      </c>
      <c r="N37" t="s">
        <v>65</v>
      </c>
      <c r="O37" t="s">
        <v>216</v>
      </c>
    </row>
    <row r="38" spans="1:15" x14ac:dyDescent="0.25">
      <c r="A38" t="s">
        <v>363</v>
      </c>
      <c r="B38" t="s">
        <v>69</v>
      </c>
      <c r="D38" t="s">
        <v>24</v>
      </c>
      <c r="E38">
        <v>17</v>
      </c>
      <c r="G38" t="s">
        <v>328</v>
      </c>
      <c r="H38" t="s">
        <v>131</v>
      </c>
      <c r="I38">
        <v>5</v>
      </c>
      <c r="J38">
        <v>6</v>
      </c>
      <c r="K38">
        <v>45094</v>
      </c>
      <c r="L38" t="s">
        <v>65</v>
      </c>
      <c r="M38" t="s">
        <v>216</v>
      </c>
      <c r="N38" t="s">
        <v>65</v>
      </c>
      <c r="O38" t="s">
        <v>216</v>
      </c>
    </row>
    <row r="39" spans="1:15" x14ac:dyDescent="0.25">
      <c r="A39" t="s">
        <v>363</v>
      </c>
      <c r="B39" t="s">
        <v>69</v>
      </c>
      <c r="D39" t="s">
        <v>24</v>
      </c>
      <c r="E39">
        <v>17</v>
      </c>
      <c r="G39" t="s">
        <v>439</v>
      </c>
      <c r="H39" t="s">
        <v>173</v>
      </c>
      <c r="I39">
        <v>7</v>
      </c>
      <c r="J39">
        <v>6</v>
      </c>
      <c r="K39">
        <v>45094</v>
      </c>
      <c r="L39" t="s">
        <v>65</v>
      </c>
      <c r="M39" t="s">
        <v>216</v>
      </c>
      <c r="N39" t="s">
        <v>65</v>
      </c>
      <c r="O39" t="s">
        <v>216</v>
      </c>
    </row>
    <row r="40" spans="1:15" x14ac:dyDescent="0.25">
      <c r="A40" t="s">
        <v>363</v>
      </c>
      <c r="B40" t="s">
        <v>69</v>
      </c>
      <c r="D40" t="s">
        <v>23</v>
      </c>
      <c r="E40">
        <v>17</v>
      </c>
      <c r="G40" t="s">
        <v>436</v>
      </c>
      <c r="H40" t="s">
        <v>172</v>
      </c>
      <c r="I40">
        <v>7</v>
      </c>
      <c r="J40">
        <v>6</v>
      </c>
      <c r="K40">
        <v>45094</v>
      </c>
      <c r="L40" t="s">
        <v>65</v>
      </c>
      <c r="M40" t="s">
        <v>216</v>
      </c>
      <c r="N40" t="s">
        <v>65</v>
      </c>
      <c r="O40" t="s">
        <v>216</v>
      </c>
    </row>
    <row r="41" spans="1:15" x14ac:dyDescent="0.25">
      <c r="A41" t="s">
        <v>357</v>
      </c>
      <c r="B41" t="s">
        <v>69</v>
      </c>
      <c r="D41" t="s">
        <v>22</v>
      </c>
      <c r="E41">
        <v>18</v>
      </c>
      <c r="G41" t="s">
        <v>329</v>
      </c>
      <c r="H41" t="s">
        <v>332</v>
      </c>
      <c r="I41">
        <v>1</v>
      </c>
      <c r="J41">
        <v>6</v>
      </c>
      <c r="K41">
        <v>45095</v>
      </c>
      <c r="L41" t="s">
        <v>65</v>
      </c>
      <c r="M41" t="s">
        <v>220</v>
      </c>
      <c r="N41" t="s">
        <v>65</v>
      </c>
      <c r="O41" t="s">
        <v>220</v>
      </c>
    </row>
    <row r="42" spans="1:15" x14ac:dyDescent="0.25">
      <c r="A42" t="s">
        <v>357</v>
      </c>
      <c r="B42" t="s">
        <v>69</v>
      </c>
      <c r="D42" t="s">
        <v>24</v>
      </c>
      <c r="E42">
        <v>18</v>
      </c>
      <c r="G42" t="s">
        <v>328</v>
      </c>
      <c r="H42" t="s">
        <v>199</v>
      </c>
      <c r="I42">
        <v>3</v>
      </c>
      <c r="J42">
        <v>6</v>
      </c>
      <c r="K42">
        <v>45095</v>
      </c>
      <c r="L42" t="s">
        <v>65</v>
      </c>
      <c r="M42" t="s">
        <v>220</v>
      </c>
      <c r="N42" t="s">
        <v>65</v>
      </c>
      <c r="O42" t="s">
        <v>220</v>
      </c>
    </row>
    <row r="43" spans="1:15" x14ac:dyDescent="0.25">
      <c r="A43" t="s">
        <v>357</v>
      </c>
      <c r="B43" t="s">
        <v>69</v>
      </c>
      <c r="D43" t="s">
        <v>22</v>
      </c>
      <c r="E43">
        <v>18</v>
      </c>
      <c r="G43" t="s">
        <v>329</v>
      </c>
      <c r="H43" t="s">
        <v>199</v>
      </c>
      <c r="I43">
        <v>3</v>
      </c>
      <c r="J43">
        <v>6</v>
      </c>
      <c r="K43">
        <v>45095</v>
      </c>
      <c r="L43" t="s">
        <v>65</v>
      </c>
      <c r="M43" t="s">
        <v>220</v>
      </c>
      <c r="N43" t="s">
        <v>65</v>
      </c>
      <c r="O43" t="s">
        <v>220</v>
      </c>
    </row>
    <row r="44" spans="1:15" x14ac:dyDescent="0.25">
      <c r="A44" t="s">
        <v>357</v>
      </c>
      <c r="B44" t="s">
        <v>69</v>
      </c>
      <c r="D44" t="s">
        <v>22</v>
      </c>
      <c r="E44">
        <v>18</v>
      </c>
      <c r="G44" t="s">
        <v>442</v>
      </c>
      <c r="H44" t="s">
        <v>172</v>
      </c>
      <c r="I44">
        <v>7</v>
      </c>
      <c r="J44">
        <v>6</v>
      </c>
      <c r="K44">
        <v>45095</v>
      </c>
      <c r="L44" t="s">
        <v>65</v>
      </c>
      <c r="M44" t="s">
        <v>220</v>
      </c>
      <c r="N44" t="s">
        <v>65</v>
      </c>
      <c r="O44" t="s">
        <v>220</v>
      </c>
    </row>
    <row r="45" spans="1:15" x14ac:dyDescent="0.25">
      <c r="A45" t="s">
        <v>357</v>
      </c>
      <c r="B45" t="s">
        <v>69</v>
      </c>
      <c r="D45" t="s">
        <v>22</v>
      </c>
      <c r="E45">
        <v>18</v>
      </c>
      <c r="G45" t="s">
        <v>329</v>
      </c>
      <c r="H45" t="s">
        <v>168</v>
      </c>
      <c r="I45">
        <v>7</v>
      </c>
      <c r="J45">
        <v>6</v>
      </c>
      <c r="K45">
        <v>45095</v>
      </c>
      <c r="L45" t="s">
        <v>65</v>
      </c>
      <c r="M45" t="s">
        <v>220</v>
      </c>
      <c r="N45" t="s">
        <v>65</v>
      </c>
      <c r="O45" t="s">
        <v>220</v>
      </c>
    </row>
    <row r="46" spans="1:15" x14ac:dyDescent="0.25">
      <c r="A46" t="s">
        <v>357</v>
      </c>
      <c r="B46" t="s">
        <v>69</v>
      </c>
      <c r="D46" t="s">
        <v>22</v>
      </c>
      <c r="E46">
        <v>18</v>
      </c>
      <c r="G46" t="s">
        <v>520</v>
      </c>
      <c r="H46" t="s">
        <v>137</v>
      </c>
      <c r="I46">
        <v>6</v>
      </c>
      <c r="J46">
        <v>6</v>
      </c>
      <c r="K46">
        <v>45095</v>
      </c>
      <c r="L46" t="s">
        <v>65</v>
      </c>
      <c r="M46" t="s">
        <v>220</v>
      </c>
      <c r="N46" t="s">
        <v>65</v>
      </c>
      <c r="O46" t="s">
        <v>220</v>
      </c>
    </row>
    <row r="47" spans="1:15" x14ac:dyDescent="0.25">
      <c r="A47" t="s">
        <v>384</v>
      </c>
      <c r="B47" t="s">
        <v>69</v>
      </c>
      <c r="D47" t="s">
        <v>23</v>
      </c>
      <c r="E47">
        <v>19</v>
      </c>
      <c r="G47" t="s">
        <v>327</v>
      </c>
      <c r="H47" t="s">
        <v>100</v>
      </c>
      <c r="I47">
        <v>2</v>
      </c>
      <c r="J47">
        <v>6</v>
      </c>
      <c r="K47">
        <v>45096</v>
      </c>
      <c r="L47" t="s">
        <v>65</v>
      </c>
      <c r="M47" t="s">
        <v>240</v>
      </c>
      <c r="N47" t="s">
        <v>65</v>
      </c>
      <c r="O47" t="s">
        <v>240</v>
      </c>
    </row>
    <row r="48" spans="1:15" x14ac:dyDescent="0.25">
      <c r="A48" t="s">
        <v>351</v>
      </c>
      <c r="B48" t="s">
        <v>69</v>
      </c>
      <c r="D48" t="s">
        <v>23</v>
      </c>
      <c r="E48">
        <v>20</v>
      </c>
      <c r="G48" t="s">
        <v>327</v>
      </c>
      <c r="H48" t="s">
        <v>494</v>
      </c>
      <c r="I48">
        <v>2</v>
      </c>
      <c r="J48">
        <v>6</v>
      </c>
      <c r="K48">
        <v>45097</v>
      </c>
      <c r="L48" t="s">
        <v>65</v>
      </c>
      <c r="M48" t="s">
        <v>223</v>
      </c>
      <c r="N48" t="s">
        <v>65</v>
      </c>
      <c r="O48" t="s">
        <v>223</v>
      </c>
    </row>
    <row r="49" spans="1:15" x14ac:dyDescent="0.25">
      <c r="A49" t="s">
        <v>351</v>
      </c>
      <c r="B49" t="s">
        <v>69</v>
      </c>
      <c r="D49" t="s">
        <v>22</v>
      </c>
      <c r="E49">
        <v>20</v>
      </c>
      <c r="G49" t="s">
        <v>329</v>
      </c>
      <c r="H49" t="s">
        <v>104</v>
      </c>
      <c r="I49">
        <v>3</v>
      </c>
      <c r="J49">
        <v>6</v>
      </c>
      <c r="K49">
        <v>45097</v>
      </c>
      <c r="L49" t="s">
        <v>65</v>
      </c>
      <c r="M49" t="s">
        <v>223</v>
      </c>
      <c r="N49" t="s">
        <v>65</v>
      </c>
      <c r="O49" t="s">
        <v>223</v>
      </c>
    </row>
    <row r="50" spans="1:15" x14ac:dyDescent="0.25">
      <c r="A50" t="s">
        <v>308</v>
      </c>
      <c r="B50" t="s">
        <v>69</v>
      </c>
      <c r="D50" t="s">
        <v>18</v>
      </c>
      <c r="E50">
        <v>20</v>
      </c>
      <c r="F50">
        <v>21</v>
      </c>
      <c r="G50" t="s">
        <v>579</v>
      </c>
      <c r="H50" t="s">
        <v>92</v>
      </c>
      <c r="I50">
        <v>4</v>
      </c>
      <c r="J50">
        <v>6</v>
      </c>
      <c r="K50">
        <v>45097</v>
      </c>
      <c r="L50">
        <v>45098</v>
      </c>
      <c r="M50" t="s">
        <v>223</v>
      </c>
      <c r="N50" t="s">
        <v>215</v>
      </c>
      <c r="O50" t="s">
        <v>312</v>
      </c>
    </row>
    <row r="51" spans="1:15" x14ac:dyDescent="0.25">
      <c r="A51" t="s">
        <v>309</v>
      </c>
      <c r="B51" t="s">
        <v>69</v>
      </c>
      <c r="D51" t="s">
        <v>21</v>
      </c>
      <c r="E51">
        <v>21</v>
      </c>
      <c r="F51">
        <v>22</v>
      </c>
      <c r="G51" t="s">
        <v>323</v>
      </c>
      <c r="H51" t="s">
        <v>46</v>
      </c>
      <c r="I51">
        <v>1</v>
      </c>
      <c r="J51">
        <v>6</v>
      </c>
      <c r="K51">
        <v>45098</v>
      </c>
      <c r="L51">
        <v>45099</v>
      </c>
      <c r="M51" t="s">
        <v>215</v>
      </c>
      <c r="N51" t="s">
        <v>219</v>
      </c>
      <c r="O51" t="s">
        <v>310</v>
      </c>
    </row>
    <row r="52" spans="1:15" x14ac:dyDescent="0.25">
      <c r="A52" t="s">
        <v>290</v>
      </c>
      <c r="B52" t="s">
        <v>69</v>
      </c>
      <c r="D52" t="s">
        <v>59</v>
      </c>
      <c r="E52">
        <v>21</v>
      </c>
      <c r="F52">
        <v>23</v>
      </c>
      <c r="G52" t="s">
        <v>482</v>
      </c>
      <c r="H52" t="s">
        <v>98</v>
      </c>
      <c r="I52">
        <v>2</v>
      </c>
      <c r="J52">
        <v>6</v>
      </c>
      <c r="K52">
        <v>45098</v>
      </c>
      <c r="L52">
        <v>45100</v>
      </c>
      <c r="M52" t="s">
        <v>215</v>
      </c>
      <c r="N52" t="s">
        <v>236</v>
      </c>
      <c r="O52" t="s">
        <v>266</v>
      </c>
    </row>
    <row r="53" spans="1:15" x14ac:dyDescent="0.25">
      <c r="A53" t="s">
        <v>82</v>
      </c>
      <c r="B53" t="s">
        <v>69</v>
      </c>
      <c r="D53" t="s">
        <v>23</v>
      </c>
      <c r="E53">
        <v>21</v>
      </c>
      <c r="G53" t="s">
        <v>327</v>
      </c>
      <c r="H53" t="s">
        <v>103</v>
      </c>
      <c r="I53">
        <v>5</v>
      </c>
      <c r="J53">
        <v>6</v>
      </c>
      <c r="K53">
        <v>45098</v>
      </c>
      <c r="L53" t="s">
        <v>65</v>
      </c>
      <c r="M53" t="s">
        <v>215</v>
      </c>
      <c r="N53" t="s">
        <v>65</v>
      </c>
      <c r="O53" t="s">
        <v>215</v>
      </c>
    </row>
    <row r="54" spans="1:15" x14ac:dyDescent="0.25">
      <c r="A54" t="s">
        <v>348</v>
      </c>
      <c r="B54" t="s">
        <v>69</v>
      </c>
      <c r="D54" t="s">
        <v>23</v>
      </c>
      <c r="E54">
        <v>22</v>
      </c>
      <c r="G54" t="s">
        <v>327</v>
      </c>
      <c r="H54" t="s">
        <v>85</v>
      </c>
      <c r="I54">
        <v>4</v>
      </c>
      <c r="J54">
        <v>6</v>
      </c>
      <c r="K54">
        <v>45099</v>
      </c>
      <c r="L54" t="s">
        <v>65</v>
      </c>
      <c r="M54" t="s">
        <v>219</v>
      </c>
      <c r="N54" t="s">
        <v>65</v>
      </c>
      <c r="O54" t="s">
        <v>219</v>
      </c>
    </row>
    <row r="55" spans="1:15" x14ac:dyDescent="0.25">
      <c r="A55" t="s">
        <v>348</v>
      </c>
      <c r="B55" t="s">
        <v>69</v>
      </c>
      <c r="D55" t="s">
        <v>22</v>
      </c>
      <c r="E55">
        <v>22</v>
      </c>
      <c r="G55" t="s">
        <v>521</v>
      </c>
      <c r="H55" t="s">
        <v>139</v>
      </c>
      <c r="I55">
        <v>6</v>
      </c>
      <c r="J55">
        <v>6</v>
      </c>
      <c r="K55">
        <v>45099</v>
      </c>
      <c r="L55" t="s">
        <v>65</v>
      </c>
      <c r="M55" t="s">
        <v>219</v>
      </c>
      <c r="N55" t="s">
        <v>65</v>
      </c>
      <c r="O55" t="s">
        <v>219</v>
      </c>
    </row>
    <row r="56" spans="1:15" x14ac:dyDescent="0.25">
      <c r="A56" t="s">
        <v>349</v>
      </c>
      <c r="B56" t="s">
        <v>69</v>
      </c>
      <c r="D56" t="s">
        <v>23</v>
      </c>
      <c r="E56">
        <v>23</v>
      </c>
      <c r="G56" t="s">
        <v>327</v>
      </c>
      <c r="H56" t="s">
        <v>488</v>
      </c>
      <c r="I56">
        <v>2</v>
      </c>
      <c r="J56">
        <v>6</v>
      </c>
      <c r="K56">
        <v>45100</v>
      </c>
      <c r="L56" t="s">
        <v>65</v>
      </c>
      <c r="M56" t="s">
        <v>236</v>
      </c>
      <c r="N56" t="s">
        <v>65</v>
      </c>
      <c r="O56" t="s">
        <v>236</v>
      </c>
    </row>
    <row r="57" spans="1:15" x14ac:dyDescent="0.25">
      <c r="A57" t="s">
        <v>265</v>
      </c>
      <c r="B57" t="s">
        <v>69</v>
      </c>
      <c r="D57" t="s">
        <v>51</v>
      </c>
      <c r="E57">
        <v>23</v>
      </c>
      <c r="F57">
        <v>25</v>
      </c>
      <c r="G57" t="s">
        <v>597</v>
      </c>
      <c r="H57" t="s">
        <v>101</v>
      </c>
      <c r="I57">
        <v>3</v>
      </c>
      <c r="J57">
        <v>6</v>
      </c>
      <c r="K57">
        <v>45100</v>
      </c>
      <c r="L57">
        <v>45102</v>
      </c>
      <c r="M57" t="s">
        <v>236</v>
      </c>
      <c r="N57" t="s">
        <v>220</v>
      </c>
      <c r="O57" t="s">
        <v>237</v>
      </c>
    </row>
    <row r="58" spans="1:15" x14ac:dyDescent="0.25">
      <c r="A58" t="s">
        <v>349</v>
      </c>
      <c r="B58" t="s">
        <v>69</v>
      </c>
      <c r="D58" t="s">
        <v>23</v>
      </c>
      <c r="E58">
        <v>23</v>
      </c>
      <c r="G58" t="s">
        <v>438</v>
      </c>
      <c r="H58" t="s">
        <v>170</v>
      </c>
      <c r="I58">
        <v>7</v>
      </c>
      <c r="J58">
        <v>6</v>
      </c>
      <c r="K58">
        <v>45100</v>
      </c>
      <c r="L58" t="s">
        <v>65</v>
      </c>
      <c r="M58" t="s">
        <v>236</v>
      </c>
      <c r="N58" t="s">
        <v>65</v>
      </c>
      <c r="O58" t="s">
        <v>236</v>
      </c>
    </row>
    <row r="59" spans="1:15" x14ac:dyDescent="0.25">
      <c r="A59" t="s">
        <v>358</v>
      </c>
      <c r="B59" t="s">
        <v>69</v>
      </c>
      <c r="D59" t="s">
        <v>24</v>
      </c>
      <c r="E59">
        <v>24</v>
      </c>
      <c r="G59" t="s">
        <v>328</v>
      </c>
      <c r="H59" t="s">
        <v>160</v>
      </c>
      <c r="I59">
        <v>1</v>
      </c>
      <c r="J59">
        <v>6</v>
      </c>
      <c r="K59">
        <v>45101</v>
      </c>
      <c r="L59" t="s">
        <v>65</v>
      </c>
      <c r="M59" t="s">
        <v>216</v>
      </c>
      <c r="N59" t="s">
        <v>65</v>
      </c>
      <c r="O59" t="s">
        <v>216</v>
      </c>
    </row>
    <row r="60" spans="1:15" x14ac:dyDescent="0.25">
      <c r="A60" t="s">
        <v>387</v>
      </c>
      <c r="B60" t="s">
        <v>69</v>
      </c>
      <c r="D60" t="s">
        <v>18</v>
      </c>
      <c r="E60">
        <v>24</v>
      </c>
      <c r="F60">
        <v>25</v>
      </c>
      <c r="G60" t="s">
        <v>372</v>
      </c>
      <c r="H60" t="s">
        <v>132</v>
      </c>
      <c r="I60">
        <v>5</v>
      </c>
      <c r="J60">
        <v>6</v>
      </c>
      <c r="K60">
        <v>45101</v>
      </c>
      <c r="L60">
        <v>45102</v>
      </c>
      <c r="M60" t="s">
        <v>216</v>
      </c>
      <c r="N60" t="s">
        <v>220</v>
      </c>
      <c r="O60" t="s">
        <v>259</v>
      </c>
    </row>
    <row r="61" spans="1:15" x14ac:dyDescent="0.25">
      <c r="A61" t="s">
        <v>387</v>
      </c>
      <c r="B61" t="s">
        <v>69</v>
      </c>
      <c r="D61" t="s">
        <v>18</v>
      </c>
      <c r="E61">
        <v>24</v>
      </c>
      <c r="F61">
        <v>25</v>
      </c>
      <c r="G61" t="s">
        <v>446</v>
      </c>
      <c r="H61" t="s">
        <v>170</v>
      </c>
      <c r="I61">
        <v>7</v>
      </c>
      <c r="J61">
        <v>6</v>
      </c>
      <c r="K61">
        <v>45101</v>
      </c>
      <c r="L61">
        <v>45102</v>
      </c>
      <c r="M61" t="s">
        <v>216</v>
      </c>
      <c r="N61" t="s">
        <v>220</v>
      </c>
      <c r="O61" t="s">
        <v>259</v>
      </c>
    </row>
    <row r="62" spans="1:15" x14ac:dyDescent="0.25">
      <c r="A62" t="s">
        <v>358</v>
      </c>
      <c r="B62" t="s">
        <v>69</v>
      </c>
      <c r="C62" t="s">
        <v>596</v>
      </c>
      <c r="D62" t="s">
        <v>22</v>
      </c>
      <c r="E62">
        <v>24</v>
      </c>
      <c r="G62" t="s">
        <v>598</v>
      </c>
      <c r="H62" t="s">
        <v>172</v>
      </c>
      <c r="I62">
        <v>7</v>
      </c>
      <c r="J62">
        <v>6</v>
      </c>
      <c r="K62">
        <v>45101</v>
      </c>
      <c r="L62" t="s">
        <v>65</v>
      </c>
      <c r="M62" t="s">
        <v>216</v>
      </c>
      <c r="N62" t="s">
        <v>65</v>
      </c>
      <c r="O62" t="s">
        <v>216</v>
      </c>
    </row>
    <row r="63" spans="1:15" x14ac:dyDescent="0.25">
      <c r="A63" t="s">
        <v>344</v>
      </c>
      <c r="B63" t="s">
        <v>69</v>
      </c>
      <c r="D63" t="s">
        <v>24</v>
      </c>
      <c r="E63">
        <v>25</v>
      </c>
      <c r="G63" t="s">
        <v>328</v>
      </c>
      <c r="H63" t="s">
        <v>92</v>
      </c>
      <c r="I63">
        <v>4</v>
      </c>
      <c r="J63">
        <v>6</v>
      </c>
      <c r="K63">
        <v>45102</v>
      </c>
      <c r="L63" t="s">
        <v>65</v>
      </c>
      <c r="M63" t="s">
        <v>220</v>
      </c>
      <c r="N63" t="s">
        <v>65</v>
      </c>
      <c r="O63" t="s">
        <v>220</v>
      </c>
    </row>
    <row r="64" spans="1:15" x14ac:dyDescent="0.25">
      <c r="A64" t="s">
        <v>344</v>
      </c>
      <c r="B64" t="s">
        <v>69</v>
      </c>
      <c r="D64" t="s">
        <v>23</v>
      </c>
      <c r="E64">
        <v>25</v>
      </c>
      <c r="G64" t="s">
        <v>327</v>
      </c>
      <c r="H64" t="s">
        <v>413</v>
      </c>
      <c r="I64">
        <v>6</v>
      </c>
      <c r="J64">
        <v>6</v>
      </c>
      <c r="K64">
        <v>45102</v>
      </c>
      <c r="L64" t="s">
        <v>65</v>
      </c>
      <c r="M64" t="s">
        <v>220</v>
      </c>
      <c r="N64" t="s">
        <v>65</v>
      </c>
      <c r="O64" t="s">
        <v>220</v>
      </c>
    </row>
    <row r="65" spans="1:15" x14ac:dyDescent="0.25">
      <c r="A65" t="s">
        <v>344</v>
      </c>
      <c r="B65" t="s">
        <v>69</v>
      </c>
      <c r="D65" t="s">
        <v>24</v>
      </c>
      <c r="E65">
        <v>25</v>
      </c>
      <c r="G65" t="s">
        <v>328</v>
      </c>
      <c r="H65" t="s">
        <v>413</v>
      </c>
      <c r="I65">
        <v>6</v>
      </c>
      <c r="J65">
        <v>6</v>
      </c>
      <c r="K65">
        <v>45102</v>
      </c>
      <c r="L65" t="s">
        <v>65</v>
      </c>
      <c r="M65" t="s">
        <v>220</v>
      </c>
      <c r="N65" t="s">
        <v>65</v>
      </c>
      <c r="O65" t="s">
        <v>220</v>
      </c>
    </row>
    <row r="66" spans="1:15" x14ac:dyDescent="0.25">
      <c r="A66" t="s">
        <v>344</v>
      </c>
      <c r="B66" t="s">
        <v>69</v>
      </c>
      <c r="D66" t="s">
        <v>23</v>
      </c>
      <c r="E66">
        <v>25</v>
      </c>
      <c r="G66" t="s">
        <v>436</v>
      </c>
      <c r="H66" t="s">
        <v>443</v>
      </c>
      <c r="I66">
        <v>7</v>
      </c>
      <c r="J66">
        <v>6</v>
      </c>
      <c r="K66">
        <v>45102</v>
      </c>
      <c r="L66" t="s">
        <v>65</v>
      </c>
      <c r="M66" t="s">
        <v>220</v>
      </c>
      <c r="N66" t="s">
        <v>65</v>
      </c>
      <c r="O66" t="s">
        <v>220</v>
      </c>
    </row>
    <row r="67" spans="1:15" x14ac:dyDescent="0.25">
      <c r="A67" t="s">
        <v>359</v>
      </c>
      <c r="B67" t="s">
        <v>69</v>
      </c>
      <c r="D67" t="s">
        <v>23</v>
      </c>
      <c r="E67">
        <v>26</v>
      </c>
      <c r="G67" t="s">
        <v>327</v>
      </c>
      <c r="H67" t="s">
        <v>154</v>
      </c>
      <c r="I67">
        <v>1</v>
      </c>
      <c r="J67">
        <v>6</v>
      </c>
      <c r="K67">
        <v>45103</v>
      </c>
      <c r="L67" t="s">
        <v>65</v>
      </c>
      <c r="M67" t="s">
        <v>240</v>
      </c>
      <c r="N67" t="s">
        <v>65</v>
      </c>
      <c r="O67" t="s">
        <v>240</v>
      </c>
    </row>
    <row r="68" spans="1:15" x14ac:dyDescent="0.25">
      <c r="A68" t="s">
        <v>353</v>
      </c>
      <c r="B68" t="s">
        <v>69</v>
      </c>
      <c r="D68" t="s">
        <v>24</v>
      </c>
      <c r="E68">
        <v>28</v>
      </c>
      <c r="G68" t="s">
        <v>328</v>
      </c>
      <c r="H68" t="s">
        <v>87</v>
      </c>
      <c r="I68">
        <v>1</v>
      </c>
      <c r="J68">
        <v>6</v>
      </c>
      <c r="K68">
        <v>45105</v>
      </c>
      <c r="L68" t="s">
        <v>65</v>
      </c>
      <c r="M68" t="s">
        <v>215</v>
      </c>
      <c r="N68" t="s">
        <v>65</v>
      </c>
      <c r="O68" t="s">
        <v>215</v>
      </c>
    </row>
    <row r="69" spans="1:15" x14ac:dyDescent="0.25">
      <c r="A69" t="s">
        <v>235</v>
      </c>
      <c r="B69" t="s">
        <v>69</v>
      </c>
      <c r="D69" t="s">
        <v>59</v>
      </c>
      <c r="E69">
        <v>28</v>
      </c>
      <c r="F69">
        <v>30</v>
      </c>
      <c r="G69" t="s">
        <v>282</v>
      </c>
      <c r="H69" t="s">
        <v>100</v>
      </c>
      <c r="I69">
        <v>2</v>
      </c>
      <c r="J69">
        <v>6</v>
      </c>
      <c r="K69">
        <v>45105</v>
      </c>
      <c r="L69">
        <v>45107</v>
      </c>
      <c r="M69" t="s">
        <v>215</v>
      </c>
      <c r="N69" t="s">
        <v>236</v>
      </c>
      <c r="O69" t="s">
        <v>266</v>
      </c>
    </row>
    <row r="70" spans="1:15" x14ac:dyDescent="0.25">
      <c r="A70" t="s">
        <v>353</v>
      </c>
      <c r="B70" t="s">
        <v>69</v>
      </c>
      <c r="D70" t="s">
        <v>23</v>
      </c>
      <c r="E70">
        <v>28</v>
      </c>
      <c r="G70" t="s">
        <v>327</v>
      </c>
      <c r="H70" t="s">
        <v>94</v>
      </c>
      <c r="I70">
        <v>2</v>
      </c>
      <c r="J70">
        <v>6</v>
      </c>
      <c r="K70">
        <v>45105</v>
      </c>
      <c r="L70" t="s">
        <v>65</v>
      </c>
      <c r="M70" t="s">
        <v>215</v>
      </c>
      <c r="N70" t="s">
        <v>65</v>
      </c>
      <c r="O70" t="s">
        <v>215</v>
      </c>
    </row>
    <row r="71" spans="1:15" x14ac:dyDescent="0.25">
      <c r="A71" t="s">
        <v>353</v>
      </c>
      <c r="B71" t="s">
        <v>69</v>
      </c>
      <c r="D71" t="s">
        <v>23</v>
      </c>
      <c r="E71">
        <v>28</v>
      </c>
      <c r="G71" t="s">
        <v>400</v>
      </c>
      <c r="H71" t="s">
        <v>101</v>
      </c>
      <c r="I71">
        <v>3</v>
      </c>
      <c r="J71">
        <v>6</v>
      </c>
      <c r="K71">
        <v>45105</v>
      </c>
      <c r="L71" t="s">
        <v>65</v>
      </c>
      <c r="M71" t="s">
        <v>215</v>
      </c>
      <c r="N71" t="s">
        <v>65</v>
      </c>
      <c r="O71" t="s">
        <v>215</v>
      </c>
    </row>
    <row r="72" spans="1:15" x14ac:dyDescent="0.25">
      <c r="A72" t="s">
        <v>353</v>
      </c>
      <c r="B72" t="s">
        <v>69</v>
      </c>
      <c r="D72" t="s">
        <v>22</v>
      </c>
      <c r="E72">
        <v>28</v>
      </c>
      <c r="G72" t="s">
        <v>329</v>
      </c>
      <c r="H72" t="s">
        <v>468</v>
      </c>
      <c r="I72">
        <v>4</v>
      </c>
      <c r="J72">
        <v>6</v>
      </c>
      <c r="K72">
        <v>45105</v>
      </c>
      <c r="L72" t="s">
        <v>65</v>
      </c>
      <c r="M72" t="s">
        <v>215</v>
      </c>
      <c r="N72" t="s">
        <v>65</v>
      </c>
      <c r="O72" t="s">
        <v>215</v>
      </c>
    </row>
    <row r="73" spans="1:15" x14ac:dyDescent="0.25">
      <c r="A73" t="s">
        <v>350</v>
      </c>
      <c r="B73" t="s">
        <v>69</v>
      </c>
      <c r="D73" t="s">
        <v>23</v>
      </c>
      <c r="E73">
        <v>29</v>
      </c>
      <c r="G73" t="s">
        <v>327</v>
      </c>
      <c r="H73" t="s">
        <v>121</v>
      </c>
      <c r="I73">
        <v>2</v>
      </c>
      <c r="J73">
        <v>6</v>
      </c>
      <c r="K73">
        <v>45106</v>
      </c>
      <c r="L73" t="s">
        <v>65</v>
      </c>
      <c r="M73" t="s">
        <v>219</v>
      </c>
      <c r="N73" t="s">
        <v>65</v>
      </c>
      <c r="O73" t="s">
        <v>219</v>
      </c>
    </row>
    <row r="74" spans="1:15" x14ac:dyDescent="0.25">
      <c r="A74" t="s">
        <v>320</v>
      </c>
      <c r="B74" t="s">
        <v>69</v>
      </c>
      <c r="D74" t="s">
        <v>20</v>
      </c>
      <c r="E74">
        <v>29</v>
      </c>
      <c r="F74" t="s">
        <v>319</v>
      </c>
      <c r="G74" t="s">
        <v>246</v>
      </c>
      <c r="H74" t="s">
        <v>90</v>
      </c>
      <c r="I74">
        <v>6</v>
      </c>
      <c r="J74">
        <v>6</v>
      </c>
      <c r="K74">
        <v>45106</v>
      </c>
      <c r="L74">
        <v>45109</v>
      </c>
      <c r="M74" t="s">
        <v>219</v>
      </c>
      <c r="N74" t="s">
        <v>220</v>
      </c>
      <c r="O74" t="s">
        <v>221</v>
      </c>
    </row>
    <row r="75" spans="1:15" x14ac:dyDescent="0.25">
      <c r="A75" t="s">
        <v>588</v>
      </c>
      <c r="B75" t="s">
        <v>69</v>
      </c>
      <c r="D75" t="s">
        <v>20</v>
      </c>
      <c r="E75">
        <v>30</v>
      </c>
      <c r="F75" t="s">
        <v>319</v>
      </c>
      <c r="G75" t="s">
        <v>243</v>
      </c>
      <c r="H75" t="s">
        <v>90</v>
      </c>
      <c r="I75">
        <v>6</v>
      </c>
      <c r="J75">
        <v>6</v>
      </c>
      <c r="K75">
        <v>45107</v>
      </c>
      <c r="L75">
        <v>45109</v>
      </c>
      <c r="M75" t="s">
        <v>236</v>
      </c>
      <c r="N75" t="s">
        <v>220</v>
      </c>
      <c r="O75" t="s">
        <v>237</v>
      </c>
    </row>
    <row r="76" spans="1:15" x14ac:dyDescent="0.25">
      <c r="A76" t="s">
        <v>390</v>
      </c>
      <c r="B76" t="s">
        <v>69</v>
      </c>
      <c r="D76" t="s">
        <v>22</v>
      </c>
      <c r="E76">
        <v>30</v>
      </c>
      <c r="G76" t="s">
        <v>329</v>
      </c>
      <c r="H76" t="s">
        <v>401</v>
      </c>
      <c r="I76">
        <v>3</v>
      </c>
      <c r="J76">
        <v>6</v>
      </c>
      <c r="K76">
        <v>45107</v>
      </c>
      <c r="L76" t="s">
        <v>65</v>
      </c>
      <c r="M76" t="s">
        <v>236</v>
      </c>
      <c r="N76" t="s">
        <v>65</v>
      </c>
      <c r="O76" t="s">
        <v>236</v>
      </c>
    </row>
    <row r="77" spans="1:15" x14ac:dyDescent="0.25">
      <c r="A77" t="s">
        <v>65</v>
      </c>
      <c r="B77" t="s">
        <v>69</v>
      </c>
      <c r="J77">
        <v>6</v>
      </c>
      <c r="K77" t="s">
        <v>65</v>
      </c>
      <c r="L77" t="s">
        <v>65</v>
      </c>
      <c r="M77" t="s">
        <v>65</v>
      </c>
      <c r="N77" t="s">
        <v>65</v>
      </c>
      <c r="O77" t="s">
        <v>65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1F0B-8AAF-4335-A6CF-8B6D13618E19}">
  <dimension ref="A1:O68"/>
  <sheetViews>
    <sheetView workbookViewId="0"/>
  </sheetViews>
  <sheetFormatPr defaultRowHeight="15" x14ac:dyDescent="0.25"/>
  <cols>
    <col min="1" max="1" width="11.5703125" bestFit="1" customWidth="1"/>
    <col min="2" max="2" width="8.28515625" bestFit="1" customWidth="1"/>
    <col min="3" max="3" width="17.42578125" bestFit="1" customWidth="1"/>
    <col min="4" max="4" width="27.7109375" bestFit="1" customWidth="1"/>
    <col min="5" max="5" width="12.5703125" bestFit="1" customWidth="1"/>
    <col min="6" max="6" width="11.28515625" bestFit="1" customWidth="1"/>
    <col min="7" max="7" width="77.7109375" bestFit="1" customWidth="1"/>
    <col min="8" max="8" width="23.8554687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70</v>
      </c>
      <c r="F2" t="s">
        <v>65</v>
      </c>
      <c r="G2" t="s">
        <v>5</v>
      </c>
      <c r="J2">
        <v>7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258</v>
      </c>
      <c r="B3" t="s">
        <v>70</v>
      </c>
      <c r="D3" t="s">
        <v>20</v>
      </c>
      <c r="E3">
        <v>1</v>
      </c>
      <c r="F3">
        <v>2</v>
      </c>
      <c r="G3" t="s">
        <v>249</v>
      </c>
      <c r="H3" t="s">
        <v>163</v>
      </c>
      <c r="I3">
        <v>1</v>
      </c>
      <c r="J3">
        <v>7</v>
      </c>
      <c r="K3">
        <v>45108</v>
      </c>
      <c r="L3">
        <v>45109</v>
      </c>
      <c r="M3" t="s">
        <v>216</v>
      </c>
      <c r="N3" t="s">
        <v>220</v>
      </c>
      <c r="O3" t="s">
        <v>259</v>
      </c>
    </row>
    <row r="4" spans="1:15" x14ac:dyDescent="0.25">
      <c r="A4" t="s">
        <v>258</v>
      </c>
      <c r="B4" t="s">
        <v>70</v>
      </c>
      <c r="D4" t="s">
        <v>20</v>
      </c>
      <c r="E4">
        <v>1</v>
      </c>
      <c r="F4">
        <v>2</v>
      </c>
      <c r="G4" t="s">
        <v>250</v>
      </c>
      <c r="H4" t="s">
        <v>163</v>
      </c>
      <c r="I4">
        <v>1</v>
      </c>
      <c r="J4">
        <v>7</v>
      </c>
      <c r="K4">
        <v>45108</v>
      </c>
      <c r="L4">
        <v>45109</v>
      </c>
      <c r="M4" t="s">
        <v>216</v>
      </c>
      <c r="N4" t="s">
        <v>220</v>
      </c>
      <c r="O4" t="s">
        <v>259</v>
      </c>
    </row>
    <row r="5" spans="1:15" x14ac:dyDescent="0.25">
      <c r="A5" t="s">
        <v>258</v>
      </c>
      <c r="B5" t="s">
        <v>70</v>
      </c>
      <c r="D5" t="s">
        <v>18</v>
      </c>
      <c r="E5">
        <v>1</v>
      </c>
      <c r="F5">
        <v>2</v>
      </c>
      <c r="G5" t="s">
        <v>495</v>
      </c>
      <c r="H5" t="s">
        <v>124</v>
      </c>
      <c r="I5">
        <v>2</v>
      </c>
      <c r="J5">
        <v>7</v>
      </c>
      <c r="K5">
        <v>45108</v>
      </c>
      <c r="L5">
        <v>45109</v>
      </c>
      <c r="M5" t="s">
        <v>216</v>
      </c>
      <c r="N5" t="s">
        <v>220</v>
      </c>
      <c r="O5" t="s">
        <v>259</v>
      </c>
    </row>
    <row r="6" spans="1:15" x14ac:dyDescent="0.25">
      <c r="A6" t="s">
        <v>345</v>
      </c>
      <c r="B6" t="s">
        <v>70</v>
      </c>
      <c r="D6" t="s">
        <v>23</v>
      </c>
      <c r="E6">
        <v>2</v>
      </c>
      <c r="G6" t="s">
        <v>438</v>
      </c>
      <c r="H6" t="s">
        <v>64</v>
      </c>
      <c r="I6">
        <v>7</v>
      </c>
      <c r="J6">
        <v>7</v>
      </c>
      <c r="K6">
        <v>45109</v>
      </c>
      <c r="L6" t="s">
        <v>65</v>
      </c>
      <c r="M6" t="s">
        <v>220</v>
      </c>
      <c r="N6" t="s">
        <v>65</v>
      </c>
      <c r="O6" t="s">
        <v>220</v>
      </c>
    </row>
    <row r="7" spans="1:15" x14ac:dyDescent="0.25">
      <c r="A7" t="s">
        <v>355</v>
      </c>
      <c r="B7" t="s">
        <v>70</v>
      </c>
      <c r="D7" t="s">
        <v>23</v>
      </c>
      <c r="E7">
        <v>3</v>
      </c>
      <c r="G7" t="s">
        <v>327</v>
      </c>
      <c r="H7" t="s">
        <v>95</v>
      </c>
      <c r="I7">
        <v>1</v>
      </c>
      <c r="J7">
        <v>7</v>
      </c>
      <c r="K7">
        <v>45110</v>
      </c>
      <c r="L7" t="s">
        <v>65</v>
      </c>
      <c r="M7" t="s">
        <v>240</v>
      </c>
      <c r="N7" t="s">
        <v>65</v>
      </c>
      <c r="O7" t="s">
        <v>240</v>
      </c>
    </row>
    <row r="8" spans="1:15" x14ac:dyDescent="0.25">
      <c r="A8" t="s">
        <v>355</v>
      </c>
      <c r="B8" t="s">
        <v>70</v>
      </c>
      <c r="D8" t="s">
        <v>23</v>
      </c>
      <c r="E8">
        <v>3</v>
      </c>
      <c r="G8" t="s">
        <v>327</v>
      </c>
      <c r="H8" t="s">
        <v>496</v>
      </c>
      <c r="I8">
        <v>2</v>
      </c>
      <c r="J8">
        <v>7</v>
      </c>
      <c r="K8">
        <v>45110</v>
      </c>
      <c r="L8" t="s">
        <v>65</v>
      </c>
      <c r="M8" t="s">
        <v>240</v>
      </c>
      <c r="N8" t="s">
        <v>65</v>
      </c>
      <c r="O8" t="s">
        <v>240</v>
      </c>
    </row>
    <row r="9" spans="1:15" x14ac:dyDescent="0.25">
      <c r="A9" t="s">
        <v>340</v>
      </c>
      <c r="B9" t="s">
        <v>70</v>
      </c>
      <c r="D9" t="s">
        <v>23</v>
      </c>
      <c r="E9">
        <v>4</v>
      </c>
      <c r="G9" t="s">
        <v>542</v>
      </c>
      <c r="H9" t="s">
        <v>198</v>
      </c>
      <c r="I9">
        <v>3</v>
      </c>
      <c r="J9">
        <v>7</v>
      </c>
      <c r="K9">
        <v>45111</v>
      </c>
      <c r="L9" t="s">
        <v>65</v>
      </c>
      <c r="M9" t="s">
        <v>223</v>
      </c>
      <c r="N9" t="s">
        <v>65</v>
      </c>
      <c r="O9" t="s">
        <v>223</v>
      </c>
    </row>
    <row r="10" spans="1:15" x14ac:dyDescent="0.25">
      <c r="A10" t="s">
        <v>311</v>
      </c>
      <c r="B10" t="s">
        <v>70</v>
      </c>
      <c r="D10" t="s">
        <v>18</v>
      </c>
      <c r="E10">
        <v>4</v>
      </c>
      <c r="F10">
        <v>5</v>
      </c>
      <c r="G10" t="s">
        <v>557</v>
      </c>
      <c r="H10" t="s">
        <v>85</v>
      </c>
      <c r="I10">
        <v>4</v>
      </c>
      <c r="J10">
        <v>7</v>
      </c>
      <c r="K10">
        <v>45111</v>
      </c>
      <c r="L10">
        <v>45112</v>
      </c>
      <c r="M10" t="s">
        <v>223</v>
      </c>
      <c r="N10" t="s">
        <v>215</v>
      </c>
      <c r="O10" t="s">
        <v>312</v>
      </c>
    </row>
    <row r="11" spans="1:15" x14ac:dyDescent="0.25">
      <c r="A11" t="s">
        <v>311</v>
      </c>
      <c r="B11" t="s">
        <v>70</v>
      </c>
      <c r="D11" t="s">
        <v>21</v>
      </c>
      <c r="E11">
        <v>4</v>
      </c>
      <c r="F11">
        <v>5</v>
      </c>
      <c r="G11" t="s">
        <v>298</v>
      </c>
      <c r="H11" t="s">
        <v>86</v>
      </c>
      <c r="I11">
        <v>6</v>
      </c>
      <c r="J11">
        <v>7</v>
      </c>
      <c r="K11">
        <v>45111</v>
      </c>
      <c r="L11">
        <v>45112</v>
      </c>
      <c r="M11" t="s">
        <v>223</v>
      </c>
      <c r="N11" t="s">
        <v>215</v>
      </c>
      <c r="O11" t="s">
        <v>312</v>
      </c>
    </row>
    <row r="12" spans="1:15" x14ac:dyDescent="0.25">
      <c r="A12" t="s">
        <v>313</v>
      </c>
      <c r="B12" t="s">
        <v>70</v>
      </c>
      <c r="D12" t="s">
        <v>21</v>
      </c>
      <c r="E12">
        <v>5</v>
      </c>
      <c r="F12">
        <v>6</v>
      </c>
      <c r="G12" t="s">
        <v>299</v>
      </c>
      <c r="H12" t="s">
        <v>102</v>
      </c>
      <c r="I12">
        <v>1</v>
      </c>
      <c r="J12">
        <v>7</v>
      </c>
      <c r="K12">
        <v>45112</v>
      </c>
      <c r="L12">
        <v>45113</v>
      </c>
      <c r="M12" t="s">
        <v>215</v>
      </c>
      <c r="N12" t="s">
        <v>219</v>
      </c>
      <c r="O12" t="s">
        <v>310</v>
      </c>
    </row>
    <row r="13" spans="1:15" x14ac:dyDescent="0.25">
      <c r="A13" t="s">
        <v>360</v>
      </c>
      <c r="B13" t="s">
        <v>70</v>
      </c>
      <c r="D13" t="s">
        <v>23</v>
      </c>
      <c r="E13">
        <v>5</v>
      </c>
      <c r="G13" t="s">
        <v>327</v>
      </c>
      <c r="H13" t="s">
        <v>524</v>
      </c>
      <c r="I13">
        <v>2</v>
      </c>
      <c r="J13">
        <v>7</v>
      </c>
      <c r="K13">
        <v>45112</v>
      </c>
      <c r="L13" t="s">
        <v>65</v>
      </c>
      <c r="M13" t="s">
        <v>215</v>
      </c>
      <c r="N13" t="s">
        <v>65</v>
      </c>
      <c r="O13" t="s">
        <v>215</v>
      </c>
    </row>
    <row r="14" spans="1:15" x14ac:dyDescent="0.25">
      <c r="A14" t="s">
        <v>360</v>
      </c>
      <c r="B14" t="s">
        <v>70</v>
      </c>
      <c r="D14" t="s">
        <v>24</v>
      </c>
      <c r="E14">
        <v>5</v>
      </c>
      <c r="G14" t="s">
        <v>467</v>
      </c>
      <c r="H14" t="s">
        <v>464</v>
      </c>
      <c r="I14">
        <v>4</v>
      </c>
      <c r="J14">
        <v>7</v>
      </c>
      <c r="K14">
        <v>45112</v>
      </c>
      <c r="L14" t="s">
        <v>65</v>
      </c>
      <c r="M14" t="s">
        <v>215</v>
      </c>
      <c r="N14" t="s">
        <v>65</v>
      </c>
      <c r="O14" t="s">
        <v>215</v>
      </c>
    </row>
    <row r="15" spans="1:15" x14ac:dyDescent="0.25">
      <c r="A15" t="s">
        <v>360</v>
      </c>
      <c r="B15" t="s">
        <v>70</v>
      </c>
      <c r="D15" t="s">
        <v>24</v>
      </c>
      <c r="E15">
        <v>5</v>
      </c>
      <c r="G15" t="s">
        <v>328</v>
      </c>
      <c r="H15" t="s">
        <v>373</v>
      </c>
      <c r="I15">
        <v>5</v>
      </c>
      <c r="J15">
        <v>7</v>
      </c>
      <c r="K15">
        <v>45112</v>
      </c>
      <c r="L15" t="s">
        <v>65</v>
      </c>
      <c r="M15" t="s">
        <v>215</v>
      </c>
      <c r="N15" t="s">
        <v>65</v>
      </c>
      <c r="O15" t="s">
        <v>215</v>
      </c>
    </row>
    <row r="16" spans="1:15" x14ac:dyDescent="0.25">
      <c r="A16" t="s">
        <v>473</v>
      </c>
      <c r="B16" t="s">
        <v>70</v>
      </c>
      <c r="D16" t="s">
        <v>51</v>
      </c>
      <c r="E16">
        <v>6</v>
      </c>
      <c r="F16">
        <v>8</v>
      </c>
      <c r="G16" t="s">
        <v>497</v>
      </c>
      <c r="H16" t="s">
        <v>122</v>
      </c>
      <c r="I16">
        <v>2</v>
      </c>
      <c r="J16">
        <v>7</v>
      </c>
      <c r="K16">
        <v>45113</v>
      </c>
      <c r="L16">
        <v>45115</v>
      </c>
      <c r="M16" t="s">
        <v>219</v>
      </c>
      <c r="N16" t="s">
        <v>216</v>
      </c>
      <c r="O16" t="s">
        <v>242</v>
      </c>
    </row>
    <row r="17" spans="1:15" x14ac:dyDescent="0.25">
      <c r="A17" t="s">
        <v>388</v>
      </c>
      <c r="B17" t="s">
        <v>70</v>
      </c>
      <c r="D17" t="s">
        <v>23</v>
      </c>
      <c r="E17">
        <v>6</v>
      </c>
      <c r="G17" t="s">
        <v>374</v>
      </c>
      <c r="H17" t="s">
        <v>132</v>
      </c>
      <c r="I17">
        <v>5</v>
      </c>
      <c r="J17">
        <v>7</v>
      </c>
      <c r="K17">
        <v>45113</v>
      </c>
      <c r="L17" t="s">
        <v>65</v>
      </c>
      <c r="M17" t="s">
        <v>219</v>
      </c>
      <c r="N17" t="s">
        <v>65</v>
      </c>
      <c r="O17" t="s">
        <v>219</v>
      </c>
    </row>
    <row r="18" spans="1:15" x14ac:dyDescent="0.25">
      <c r="A18" t="s">
        <v>289</v>
      </c>
      <c r="B18" t="s">
        <v>70</v>
      </c>
      <c r="D18" t="s">
        <v>51</v>
      </c>
      <c r="E18">
        <v>7</v>
      </c>
      <c r="F18">
        <v>9</v>
      </c>
      <c r="G18" t="s">
        <v>402</v>
      </c>
      <c r="H18" t="s">
        <v>195</v>
      </c>
      <c r="I18">
        <v>3</v>
      </c>
      <c r="J18">
        <v>7</v>
      </c>
      <c r="K18">
        <v>45114</v>
      </c>
      <c r="L18">
        <v>45116</v>
      </c>
      <c r="M18" t="s">
        <v>236</v>
      </c>
      <c r="N18" t="s">
        <v>220</v>
      </c>
      <c r="O18" t="s">
        <v>237</v>
      </c>
    </row>
    <row r="19" spans="1:15" x14ac:dyDescent="0.25">
      <c r="A19" t="s">
        <v>361</v>
      </c>
      <c r="B19" t="s">
        <v>70</v>
      </c>
      <c r="D19" t="s">
        <v>22</v>
      </c>
      <c r="E19">
        <v>7</v>
      </c>
      <c r="G19" t="s">
        <v>329</v>
      </c>
      <c r="H19" t="s">
        <v>170</v>
      </c>
      <c r="I19">
        <v>7</v>
      </c>
      <c r="J19">
        <v>7</v>
      </c>
      <c r="K19">
        <v>45114</v>
      </c>
      <c r="L19" t="s">
        <v>65</v>
      </c>
      <c r="M19" t="s">
        <v>236</v>
      </c>
      <c r="N19" t="s">
        <v>65</v>
      </c>
      <c r="O19" t="s">
        <v>236</v>
      </c>
    </row>
    <row r="20" spans="1:15" x14ac:dyDescent="0.25">
      <c r="A20" t="s">
        <v>432</v>
      </c>
      <c r="B20" t="s">
        <v>70</v>
      </c>
      <c r="D20" t="s">
        <v>24</v>
      </c>
      <c r="E20">
        <v>8</v>
      </c>
      <c r="G20" t="s">
        <v>328</v>
      </c>
      <c r="H20" t="s">
        <v>142</v>
      </c>
      <c r="I20">
        <v>4</v>
      </c>
      <c r="J20">
        <v>7</v>
      </c>
      <c r="K20">
        <v>45115</v>
      </c>
      <c r="L20" t="s">
        <v>65</v>
      </c>
      <c r="M20" t="s">
        <v>216</v>
      </c>
      <c r="N20" t="s">
        <v>65</v>
      </c>
      <c r="O20" t="s">
        <v>216</v>
      </c>
    </row>
    <row r="21" spans="1:15" x14ac:dyDescent="0.25">
      <c r="A21" t="s">
        <v>389</v>
      </c>
      <c r="B21" t="s">
        <v>70</v>
      </c>
      <c r="C21" t="s">
        <v>589</v>
      </c>
      <c r="D21" t="s">
        <v>18</v>
      </c>
      <c r="E21">
        <v>8</v>
      </c>
      <c r="F21">
        <v>9</v>
      </c>
      <c r="G21" t="s">
        <v>375</v>
      </c>
      <c r="H21" t="s">
        <v>127</v>
      </c>
      <c r="I21">
        <v>5</v>
      </c>
      <c r="J21">
        <v>7</v>
      </c>
      <c r="K21">
        <v>45115</v>
      </c>
      <c r="L21">
        <v>45116</v>
      </c>
      <c r="M21" t="s">
        <v>216</v>
      </c>
      <c r="N21" t="s">
        <v>220</v>
      </c>
      <c r="O21" t="s">
        <v>259</v>
      </c>
    </row>
    <row r="22" spans="1:15" x14ac:dyDescent="0.25">
      <c r="A22" t="s">
        <v>432</v>
      </c>
      <c r="B22" t="s">
        <v>70</v>
      </c>
      <c r="D22" t="s">
        <v>22</v>
      </c>
      <c r="E22">
        <v>8</v>
      </c>
      <c r="G22" t="s">
        <v>329</v>
      </c>
      <c r="H22" t="s">
        <v>167</v>
      </c>
      <c r="I22">
        <v>7</v>
      </c>
      <c r="J22">
        <v>7</v>
      </c>
      <c r="K22">
        <v>45115</v>
      </c>
      <c r="L22" t="s">
        <v>65</v>
      </c>
      <c r="M22" t="s">
        <v>216</v>
      </c>
      <c r="N22" t="s">
        <v>65</v>
      </c>
      <c r="O22" t="s">
        <v>216</v>
      </c>
    </row>
    <row r="23" spans="1:15" x14ac:dyDescent="0.25">
      <c r="A23" t="s">
        <v>432</v>
      </c>
      <c r="B23" t="s">
        <v>70</v>
      </c>
      <c r="D23" t="s">
        <v>24</v>
      </c>
      <c r="E23">
        <v>8</v>
      </c>
      <c r="G23" t="s">
        <v>437</v>
      </c>
      <c r="H23" t="s">
        <v>172</v>
      </c>
      <c r="I23">
        <v>7</v>
      </c>
      <c r="J23">
        <v>7</v>
      </c>
      <c r="K23">
        <v>45115</v>
      </c>
      <c r="L23" t="s">
        <v>65</v>
      </c>
      <c r="M23" t="s">
        <v>216</v>
      </c>
      <c r="N23" t="s">
        <v>65</v>
      </c>
      <c r="O23" t="s">
        <v>216</v>
      </c>
    </row>
    <row r="24" spans="1:15" x14ac:dyDescent="0.25">
      <c r="A24" t="s">
        <v>362</v>
      </c>
      <c r="B24" t="s">
        <v>70</v>
      </c>
      <c r="D24" t="s">
        <v>22</v>
      </c>
      <c r="E24">
        <v>9</v>
      </c>
      <c r="G24" t="s">
        <v>329</v>
      </c>
      <c r="H24" t="s">
        <v>145</v>
      </c>
      <c r="I24">
        <v>4</v>
      </c>
      <c r="J24">
        <v>7</v>
      </c>
      <c r="K24">
        <v>45116</v>
      </c>
      <c r="L24" t="s">
        <v>65</v>
      </c>
      <c r="M24" t="s">
        <v>220</v>
      </c>
      <c r="N24" t="s">
        <v>65</v>
      </c>
      <c r="O24" t="s">
        <v>220</v>
      </c>
    </row>
    <row r="25" spans="1:15" x14ac:dyDescent="0.25">
      <c r="A25" t="s">
        <v>362</v>
      </c>
      <c r="B25" t="s">
        <v>70</v>
      </c>
      <c r="D25" t="s">
        <v>24</v>
      </c>
      <c r="E25">
        <v>9</v>
      </c>
      <c r="G25" t="s">
        <v>439</v>
      </c>
      <c r="H25" t="s">
        <v>64</v>
      </c>
      <c r="I25">
        <v>7</v>
      </c>
      <c r="J25">
        <v>7</v>
      </c>
      <c r="K25">
        <v>45116</v>
      </c>
      <c r="L25" t="s">
        <v>65</v>
      </c>
      <c r="M25" t="s">
        <v>220</v>
      </c>
      <c r="N25" t="s">
        <v>65</v>
      </c>
      <c r="O25" t="s">
        <v>220</v>
      </c>
    </row>
    <row r="26" spans="1:15" x14ac:dyDescent="0.25">
      <c r="A26" t="s">
        <v>362</v>
      </c>
      <c r="B26" t="s">
        <v>70</v>
      </c>
      <c r="D26" t="s">
        <v>22</v>
      </c>
      <c r="E26">
        <v>9</v>
      </c>
      <c r="G26" t="s">
        <v>329</v>
      </c>
      <c r="H26" t="s">
        <v>174</v>
      </c>
      <c r="I26">
        <v>7</v>
      </c>
      <c r="J26">
        <v>7</v>
      </c>
      <c r="K26">
        <v>45116</v>
      </c>
      <c r="L26" t="s">
        <v>65</v>
      </c>
      <c r="M26" t="s">
        <v>220</v>
      </c>
      <c r="N26" t="s">
        <v>65</v>
      </c>
      <c r="O26" t="s">
        <v>220</v>
      </c>
    </row>
    <row r="27" spans="1:15" x14ac:dyDescent="0.25">
      <c r="A27" t="s">
        <v>260</v>
      </c>
      <c r="B27" t="s">
        <v>70</v>
      </c>
      <c r="D27" t="s">
        <v>20</v>
      </c>
      <c r="E27">
        <v>11</v>
      </c>
      <c r="F27">
        <v>13</v>
      </c>
      <c r="G27" t="s">
        <v>251</v>
      </c>
      <c r="H27" t="s">
        <v>106</v>
      </c>
      <c r="I27">
        <v>1</v>
      </c>
      <c r="J27">
        <v>7</v>
      </c>
      <c r="K27">
        <v>45118</v>
      </c>
      <c r="L27">
        <v>45120</v>
      </c>
      <c r="M27" t="s">
        <v>223</v>
      </c>
      <c r="N27" t="s">
        <v>219</v>
      </c>
      <c r="O27" t="s">
        <v>224</v>
      </c>
    </row>
    <row r="28" spans="1:15" x14ac:dyDescent="0.25">
      <c r="A28" t="s">
        <v>260</v>
      </c>
      <c r="B28" t="s">
        <v>70</v>
      </c>
      <c r="D28" t="s">
        <v>20</v>
      </c>
      <c r="E28">
        <v>11</v>
      </c>
      <c r="F28">
        <v>13</v>
      </c>
      <c r="G28" t="s">
        <v>252</v>
      </c>
      <c r="H28" t="s">
        <v>106</v>
      </c>
      <c r="I28">
        <v>1</v>
      </c>
      <c r="J28">
        <v>7</v>
      </c>
      <c r="K28">
        <v>45118</v>
      </c>
      <c r="L28">
        <v>45120</v>
      </c>
      <c r="M28" t="s">
        <v>223</v>
      </c>
      <c r="N28" t="s">
        <v>219</v>
      </c>
      <c r="O28" t="s">
        <v>224</v>
      </c>
    </row>
    <row r="29" spans="1:15" x14ac:dyDescent="0.25">
      <c r="A29" t="s">
        <v>239</v>
      </c>
      <c r="B29" t="s">
        <v>70</v>
      </c>
      <c r="D29" t="s">
        <v>59</v>
      </c>
      <c r="E29">
        <v>13</v>
      </c>
      <c r="F29">
        <v>15</v>
      </c>
      <c r="G29" t="s">
        <v>283</v>
      </c>
      <c r="H29" t="s">
        <v>88</v>
      </c>
      <c r="I29">
        <v>2</v>
      </c>
      <c r="J29">
        <v>7</v>
      </c>
      <c r="K29">
        <v>45120</v>
      </c>
      <c r="L29">
        <v>45122</v>
      </c>
      <c r="M29" t="s">
        <v>219</v>
      </c>
      <c r="N29" t="s">
        <v>216</v>
      </c>
      <c r="O29" t="s">
        <v>242</v>
      </c>
    </row>
    <row r="30" spans="1:15" x14ac:dyDescent="0.25">
      <c r="A30" t="s">
        <v>386</v>
      </c>
      <c r="B30" t="s">
        <v>70</v>
      </c>
      <c r="D30" t="s">
        <v>22</v>
      </c>
      <c r="E30">
        <v>13</v>
      </c>
      <c r="G30" t="s">
        <v>543</v>
      </c>
      <c r="H30" t="s">
        <v>197</v>
      </c>
      <c r="I30">
        <v>3</v>
      </c>
      <c r="J30">
        <v>7</v>
      </c>
      <c r="K30">
        <v>45120</v>
      </c>
      <c r="L30" t="s">
        <v>65</v>
      </c>
      <c r="M30" t="s">
        <v>219</v>
      </c>
      <c r="N30" t="s">
        <v>65</v>
      </c>
      <c r="O30" t="s">
        <v>219</v>
      </c>
    </row>
    <row r="31" spans="1:15" x14ac:dyDescent="0.25">
      <c r="A31" t="s">
        <v>261</v>
      </c>
      <c r="B31" t="s">
        <v>70</v>
      </c>
      <c r="D31" t="s">
        <v>20</v>
      </c>
      <c r="E31">
        <v>14</v>
      </c>
      <c r="F31">
        <v>15</v>
      </c>
      <c r="G31" t="s">
        <v>255</v>
      </c>
      <c r="H31" t="s">
        <v>106</v>
      </c>
      <c r="I31">
        <v>1</v>
      </c>
      <c r="J31">
        <v>7</v>
      </c>
      <c r="K31">
        <v>45121</v>
      </c>
      <c r="L31">
        <v>45122</v>
      </c>
      <c r="M31" t="s">
        <v>236</v>
      </c>
      <c r="N31" t="s">
        <v>216</v>
      </c>
      <c r="O31" t="s">
        <v>262</v>
      </c>
    </row>
    <row r="32" spans="1:15" x14ac:dyDescent="0.25">
      <c r="A32" t="s">
        <v>346</v>
      </c>
      <c r="B32" t="s">
        <v>70</v>
      </c>
      <c r="D32" t="s">
        <v>23</v>
      </c>
      <c r="E32">
        <v>15</v>
      </c>
      <c r="G32" t="s">
        <v>438</v>
      </c>
      <c r="H32" t="s">
        <v>440</v>
      </c>
      <c r="I32">
        <v>7</v>
      </c>
      <c r="J32">
        <v>7</v>
      </c>
      <c r="K32">
        <v>45122</v>
      </c>
      <c r="L32" t="s">
        <v>65</v>
      </c>
      <c r="M32" t="s">
        <v>216</v>
      </c>
      <c r="N32" t="s">
        <v>65</v>
      </c>
      <c r="O32" t="s">
        <v>216</v>
      </c>
    </row>
    <row r="33" spans="1:15" x14ac:dyDescent="0.25">
      <c r="A33" t="s">
        <v>347</v>
      </c>
      <c r="B33" t="s">
        <v>70</v>
      </c>
      <c r="D33" t="s">
        <v>23</v>
      </c>
      <c r="E33">
        <v>16</v>
      </c>
      <c r="G33" t="s">
        <v>327</v>
      </c>
      <c r="H33" t="s">
        <v>153</v>
      </c>
      <c r="I33">
        <v>1</v>
      </c>
      <c r="J33">
        <v>7</v>
      </c>
      <c r="K33">
        <v>45123</v>
      </c>
      <c r="L33" t="s">
        <v>65</v>
      </c>
      <c r="M33" t="s">
        <v>220</v>
      </c>
      <c r="N33" t="s">
        <v>65</v>
      </c>
      <c r="O33" t="s">
        <v>220</v>
      </c>
    </row>
    <row r="34" spans="1:15" x14ac:dyDescent="0.25">
      <c r="A34" t="s">
        <v>347</v>
      </c>
      <c r="B34" t="s">
        <v>70</v>
      </c>
      <c r="D34" t="s">
        <v>22</v>
      </c>
      <c r="E34">
        <v>16</v>
      </c>
      <c r="G34" t="s">
        <v>522</v>
      </c>
      <c r="H34" t="s">
        <v>137</v>
      </c>
      <c r="I34">
        <v>6</v>
      </c>
      <c r="J34">
        <v>7</v>
      </c>
      <c r="K34">
        <v>45123</v>
      </c>
      <c r="L34" t="s">
        <v>65</v>
      </c>
      <c r="M34" t="s">
        <v>220</v>
      </c>
      <c r="N34" t="s">
        <v>65</v>
      </c>
      <c r="O34" t="s">
        <v>220</v>
      </c>
    </row>
    <row r="35" spans="1:15" x14ac:dyDescent="0.25">
      <c r="A35" t="s">
        <v>363</v>
      </c>
      <c r="B35" t="s">
        <v>70</v>
      </c>
      <c r="D35" t="s">
        <v>23</v>
      </c>
      <c r="E35">
        <v>17</v>
      </c>
      <c r="G35" t="s">
        <v>327</v>
      </c>
      <c r="H35" t="s">
        <v>85</v>
      </c>
      <c r="I35">
        <v>4</v>
      </c>
      <c r="J35">
        <v>7</v>
      </c>
      <c r="K35">
        <v>45124</v>
      </c>
      <c r="L35" t="s">
        <v>65</v>
      </c>
      <c r="M35" t="s">
        <v>240</v>
      </c>
      <c r="N35" t="s">
        <v>65</v>
      </c>
      <c r="O35" t="s">
        <v>240</v>
      </c>
    </row>
    <row r="36" spans="1:15" x14ac:dyDescent="0.25">
      <c r="A36" t="s">
        <v>347</v>
      </c>
      <c r="B36" t="s">
        <v>70</v>
      </c>
      <c r="D36" t="s">
        <v>22</v>
      </c>
      <c r="E36">
        <v>16</v>
      </c>
      <c r="G36" t="s">
        <v>329</v>
      </c>
      <c r="H36" t="s">
        <v>445</v>
      </c>
      <c r="I36">
        <v>7</v>
      </c>
      <c r="J36">
        <v>7</v>
      </c>
      <c r="K36">
        <v>45123</v>
      </c>
      <c r="L36" t="s">
        <v>65</v>
      </c>
      <c r="M36" t="s">
        <v>220</v>
      </c>
      <c r="N36" t="s">
        <v>65</v>
      </c>
      <c r="O36" t="s">
        <v>220</v>
      </c>
    </row>
    <row r="37" spans="1:15" x14ac:dyDescent="0.25">
      <c r="A37" t="s">
        <v>357</v>
      </c>
      <c r="B37" t="s">
        <v>70</v>
      </c>
      <c r="D37" t="s">
        <v>23</v>
      </c>
      <c r="E37">
        <v>18</v>
      </c>
      <c r="G37" t="s">
        <v>333</v>
      </c>
      <c r="H37" t="s">
        <v>162</v>
      </c>
      <c r="I37">
        <v>1</v>
      </c>
      <c r="J37">
        <v>7</v>
      </c>
      <c r="K37">
        <v>45125</v>
      </c>
      <c r="L37" t="s">
        <v>65</v>
      </c>
      <c r="M37" t="s">
        <v>223</v>
      </c>
      <c r="N37" t="s">
        <v>65</v>
      </c>
      <c r="O37" t="s">
        <v>223</v>
      </c>
    </row>
    <row r="38" spans="1:15" x14ac:dyDescent="0.25">
      <c r="A38" t="s">
        <v>263</v>
      </c>
      <c r="B38" t="s">
        <v>70</v>
      </c>
      <c r="D38" t="s">
        <v>20</v>
      </c>
      <c r="E38">
        <v>18</v>
      </c>
      <c r="F38">
        <v>22</v>
      </c>
      <c r="G38" t="s">
        <v>253</v>
      </c>
      <c r="H38" t="s">
        <v>98</v>
      </c>
      <c r="I38">
        <v>2</v>
      </c>
      <c r="J38">
        <v>7</v>
      </c>
      <c r="K38">
        <v>45125</v>
      </c>
      <c r="L38">
        <v>45129</v>
      </c>
      <c r="M38" t="s">
        <v>223</v>
      </c>
      <c r="N38" t="s">
        <v>216</v>
      </c>
      <c r="O38" t="s">
        <v>264</v>
      </c>
    </row>
    <row r="39" spans="1:15" x14ac:dyDescent="0.25">
      <c r="A39" t="s">
        <v>263</v>
      </c>
      <c r="B39" t="s">
        <v>70</v>
      </c>
      <c r="D39" t="s">
        <v>20</v>
      </c>
      <c r="E39">
        <v>18</v>
      </c>
      <c r="F39">
        <v>22</v>
      </c>
      <c r="G39" t="s">
        <v>254</v>
      </c>
      <c r="H39" t="s">
        <v>102</v>
      </c>
      <c r="I39">
        <v>1</v>
      </c>
      <c r="J39">
        <v>7</v>
      </c>
      <c r="K39">
        <v>45125</v>
      </c>
      <c r="L39">
        <v>45129</v>
      </c>
      <c r="M39" t="s">
        <v>223</v>
      </c>
      <c r="N39" t="s">
        <v>216</v>
      </c>
      <c r="O39" t="s">
        <v>264</v>
      </c>
    </row>
    <row r="40" spans="1:15" x14ac:dyDescent="0.25">
      <c r="A40" t="s">
        <v>384</v>
      </c>
      <c r="B40" t="s">
        <v>70</v>
      </c>
      <c r="D40" t="s">
        <v>24</v>
      </c>
      <c r="E40">
        <v>19</v>
      </c>
      <c r="G40" t="s">
        <v>544</v>
      </c>
      <c r="H40" t="s">
        <v>202</v>
      </c>
      <c r="I40">
        <v>3</v>
      </c>
      <c r="J40">
        <v>7</v>
      </c>
      <c r="K40">
        <v>45126</v>
      </c>
      <c r="L40" t="s">
        <v>65</v>
      </c>
      <c r="M40" t="s">
        <v>215</v>
      </c>
      <c r="N40" t="s">
        <v>65</v>
      </c>
      <c r="O40" t="s">
        <v>215</v>
      </c>
    </row>
    <row r="41" spans="1:15" x14ac:dyDescent="0.25">
      <c r="A41" t="s">
        <v>384</v>
      </c>
      <c r="B41" t="s">
        <v>70</v>
      </c>
      <c r="D41" t="s">
        <v>22</v>
      </c>
      <c r="E41">
        <v>19</v>
      </c>
      <c r="G41" t="s">
        <v>544</v>
      </c>
      <c r="H41" t="s">
        <v>202</v>
      </c>
      <c r="I41">
        <v>3</v>
      </c>
      <c r="J41">
        <v>7</v>
      </c>
      <c r="K41">
        <v>45126</v>
      </c>
      <c r="L41" t="s">
        <v>65</v>
      </c>
      <c r="M41" t="s">
        <v>215</v>
      </c>
      <c r="N41" t="s">
        <v>65</v>
      </c>
      <c r="O41" t="s">
        <v>215</v>
      </c>
    </row>
    <row r="42" spans="1:15" x14ac:dyDescent="0.25">
      <c r="A42" t="s">
        <v>429</v>
      </c>
      <c r="B42" t="s">
        <v>70</v>
      </c>
      <c r="D42" t="s">
        <v>20</v>
      </c>
      <c r="E42">
        <v>19</v>
      </c>
      <c r="F42">
        <v>21</v>
      </c>
      <c r="G42" t="s">
        <v>269</v>
      </c>
      <c r="H42" t="s">
        <v>85</v>
      </c>
      <c r="I42">
        <v>4</v>
      </c>
      <c r="J42">
        <v>7</v>
      </c>
      <c r="K42">
        <v>45126</v>
      </c>
      <c r="L42">
        <v>45128</v>
      </c>
      <c r="M42" t="s">
        <v>215</v>
      </c>
      <c r="N42" t="s">
        <v>236</v>
      </c>
      <c r="O42" t="s">
        <v>266</v>
      </c>
    </row>
    <row r="43" spans="1:15" x14ac:dyDescent="0.25">
      <c r="A43" t="s">
        <v>407</v>
      </c>
      <c r="B43" t="s">
        <v>70</v>
      </c>
      <c r="D43" t="s">
        <v>18</v>
      </c>
      <c r="E43">
        <v>19</v>
      </c>
      <c r="F43">
        <v>20</v>
      </c>
      <c r="G43" t="s">
        <v>447</v>
      </c>
      <c r="H43" t="s">
        <v>448</v>
      </c>
      <c r="I43">
        <v>7</v>
      </c>
      <c r="J43">
        <v>7</v>
      </c>
      <c r="K43">
        <v>45126</v>
      </c>
      <c r="L43">
        <v>45127</v>
      </c>
      <c r="M43" t="s">
        <v>215</v>
      </c>
      <c r="N43" t="s">
        <v>219</v>
      </c>
      <c r="O43" t="s">
        <v>310</v>
      </c>
    </row>
    <row r="44" spans="1:15" x14ac:dyDescent="0.25">
      <c r="A44" t="s">
        <v>351</v>
      </c>
      <c r="B44" t="s">
        <v>70</v>
      </c>
      <c r="D44" t="s">
        <v>23</v>
      </c>
      <c r="E44">
        <v>20</v>
      </c>
      <c r="G44" t="s">
        <v>327</v>
      </c>
      <c r="H44" t="s">
        <v>44</v>
      </c>
      <c r="I44">
        <v>5</v>
      </c>
      <c r="J44">
        <v>7</v>
      </c>
      <c r="K44">
        <v>45127</v>
      </c>
      <c r="L44" t="s">
        <v>65</v>
      </c>
      <c r="M44" t="s">
        <v>219</v>
      </c>
      <c r="N44" t="s">
        <v>65</v>
      </c>
      <c r="O44" t="s">
        <v>219</v>
      </c>
    </row>
    <row r="45" spans="1:15" x14ac:dyDescent="0.25">
      <c r="A45" t="s">
        <v>314</v>
      </c>
      <c r="B45" t="s">
        <v>70</v>
      </c>
      <c r="C45" t="s">
        <v>589</v>
      </c>
      <c r="D45" t="s">
        <v>18</v>
      </c>
      <c r="E45">
        <v>22</v>
      </c>
      <c r="F45">
        <v>23</v>
      </c>
      <c r="G45" t="s">
        <v>499</v>
      </c>
      <c r="H45" t="s">
        <v>93</v>
      </c>
      <c r="I45">
        <v>2</v>
      </c>
      <c r="J45">
        <v>7</v>
      </c>
      <c r="K45">
        <v>45129</v>
      </c>
      <c r="L45">
        <v>45130</v>
      </c>
      <c r="M45" t="s">
        <v>216</v>
      </c>
      <c r="N45" t="s">
        <v>220</v>
      </c>
      <c r="O45" t="s">
        <v>259</v>
      </c>
    </row>
    <row r="46" spans="1:15" x14ac:dyDescent="0.25">
      <c r="A46" t="s">
        <v>348</v>
      </c>
      <c r="B46" t="s">
        <v>70</v>
      </c>
      <c r="D46" t="s">
        <v>24</v>
      </c>
      <c r="E46">
        <v>22</v>
      </c>
      <c r="G46" t="s">
        <v>481</v>
      </c>
      <c r="H46" t="s">
        <v>498</v>
      </c>
      <c r="I46">
        <v>2</v>
      </c>
      <c r="J46">
        <v>7</v>
      </c>
      <c r="K46">
        <v>45129</v>
      </c>
      <c r="L46" t="s">
        <v>65</v>
      </c>
      <c r="M46" t="s">
        <v>216</v>
      </c>
      <c r="N46" t="s">
        <v>65</v>
      </c>
      <c r="O46" t="s">
        <v>216</v>
      </c>
    </row>
    <row r="47" spans="1:15" x14ac:dyDescent="0.25">
      <c r="A47" t="s">
        <v>274</v>
      </c>
      <c r="B47" t="s">
        <v>70</v>
      </c>
      <c r="D47" t="s">
        <v>20</v>
      </c>
      <c r="E47">
        <v>22</v>
      </c>
      <c r="F47">
        <v>24</v>
      </c>
      <c r="G47" t="s">
        <v>270</v>
      </c>
      <c r="H47" t="s">
        <v>45</v>
      </c>
      <c r="I47">
        <v>3</v>
      </c>
      <c r="J47">
        <v>7</v>
      </c>
      <c r="K47">
        <v>45129</v>
      </c>
      <c r="L47">
        <v>45131</v>
      </c>
      <c r="M47" t="s">
        <v>216</v>
      </c>
      <c r="N47" t="s">
        <v>240</v>
      </c>
      <c r="O47" t="s">
        <v>241</v>
      </c>
    </row>
    <row r="48" spans="1:15" x14ac:dyDescent="0.25">
      <c r="A48" t="s">
        <v>348</v>
      </c>
      <c r="B48" t="s">
        <v>70</v>
      </c>
      <c r="D48" t="s">
        <v>22</v>
      </c>
      <c r="E48">
        <v>22</v>
      </c>
      <c r="G48" t="s">
        <v>521</v>
      </c>
      <c r="H48" t="s">
        <v>139</v>
      </c>
      <c r="I48">
        <v>6</v>
      </c>
      <c r="J48">
        <v>7</v>
      </c>
      <c r="K48">
        <v>45129</v>
      </c>
      <c r="L48" t="s">
        <v>65</v>
      </c>
      <c r="M48" t="s">
        <v>216</v>
      </c>
      <c r="N48" t="s">
        <v>65</v>
      </c>
      <c r="O48" t="s">
        <v>216</v>
      </c>
    </row>
    <row r="49" spans="1:15" x14ac:dyDescent="0.25">
      <c r="A49" t="s">
        <v>275</v>
      </c>
      <c r="B49" t="s">
        <v>70</v>
      </c>
      <c r="D49" t="s">
        <v>20</v>
      </c>
      <c r="E49">
        <v>23</v>
      </c>
      <c r="F49">
        <v>24</v>
      </c>
      <c r="G49" t="s">
        <v>271</v>
      </c>
      <c r="H49" t="s">
        <v>121</v>
      </c>
      <c r="I49">
        <v>2</v>
      </c>
      <c r="J49">
        <v>7</v>
      </c>
      <c r="K49">
        <v>45130</v>
      </c>
      <c r="L49">
        <v>45131</v>
      </c>
      <c r="M49" t="s">
        <v>220</v>
      </c>
      <c r="N49" t="s">
        <v>240</v>
      </c>
      <c r="O49" t="s">
        <v>276</v>
      </c>
    </row>
    <row r="50" spans="1:15" x14ac:dyDescent="0.25">
      <c r="A50" t="s">
        <v>349</v>
      </c>
      <c r="B50" t="s">
        <v>70</v>
      </c>
      <c r="D50" t="s">
        <v>23</v>
      </c>
      <c r="E50">
        <v>23</v>
      </c>
      <c r="G50" t="s">
        <v>327</v>
      </c>
      <c r="H50" t="s">
        <v>175</v>
      </c>
      <c r="I50">
        <v>6</v>
      </c>
      <c r="J50">
        <v>7</v>
      </c>
      <c r="K50">
        <v>45130</v>
      </c>
      <c r="L50" t="s">
        <v>65</v>
      </c>
      <c r="M50" t="s">
        <v>220</v>
      </c>
      <c r="N50" t="s">
        <v>65</v>
      </c>
      <c r="O50" t="s">
        <v>220</v>
      </c>
    </row>
    <row r="51" spans="1:15" x14ac:dyDescent="0.25">
      <c r="A51" t="s">
        <v>287</v>
      </c>
      <c r="B51" t="s">
        <v>70</v>
      </c>
      <c r="D51" t="s">
        <v>18</v>
      </c>
      <c r="E51">
        <v>25</v>
      </c>
      <c r="F51">
        <v>26</v>
      </c>
      <c r="G51" t="s">
        <v>334</v>
      </c>
      <c r="H51" t="s">
        <v>162</v>
      </c>
      <c r="I51">
        <v>1</v>
      </c>
      <c r="J51">
        <v>7</v>
      </c>
      <c r="K51">
        <v>45132</v>
      </c>
      <c r="L51">
        <v>45133</v>
      </c>
      <c r="M51" t="s">
        <v>223</v>
      </c>
      <c r="N51" t="s">
        <v>215</v>
      </c>
      <c r="O51" t="s">
        <v>312</v>
      </c>
    </row>
    <row r="52" spans="1:15" x14ac:dyDescent="0.25">
      <c r="A52" t="s">
        <v>344</v>
      </c>
      <c r="B52" t="s">
        <v>70</v>
      </c>
      <c r="D52" t="s">
        <v>24</v>
      </c>
      <c r="E52">
        <v>25</v>
      </c>
      <c r="G52" t="s">
        <v>328</v>
      </c>
      <c r="H52" t="s">
        <v>203</v>
      </c>
      <c r="I52">
        <v>3</v>
      </c>
      <c r="J52">
        <v>7</v>
      </c>
      <c r="K52">
        <v>45132</v>
      </c>
      <c r="L52" t="s">
        <v>65</v>
      </c>
      <c r="M52" t="s">
        <v>223</v>
      </c>
      <c r="N52" t="s">
        <v>65</v>
      </c>
      <c r="O52" t="s">
        <v>223</v>
      </c>
    </row>
    <row r="53" spans="1:15" x14ac:dyDescent="0.25">
      <c r="A53" t="s">
        <v>344</v>
      </c>
      <c r="B53" t="s">
        <v>70</v>
      </c>
      <c r="D53" t="s">
        <v>22</v>
      </c>
      <c r="E53">
        <v>25</v>
      </c>
      <c r="G53" t="s">
        <v>329</v>
      </c>
      <c r="H53" t="s">
        <v>203</v>
      </c>
      <c r="I53">
        <v>3</v>
      </c>
      <c r="J53">
        <v>7</v>
      </c>
      <c r="K53">
        <v>45132</v>
      </c>
      <c r="L53" t="s">
        <v>65</v>
      </c>
      <c r="M53" t="s">
        <v>223</v>
      </c>
      <c r="N53" t="s">
        <v>65</v>
      </c>
      <c r="O53" t="s">
        <v>223</v>
      </c>
    </row>
    <row r="54" spans="1:15" x14ac:dyDescent="0.25">
      <c r="A54" t="s">
        <v>359</v>
      </c>
      <c r="B54" t="s">
        <v>70</v>
      </c>
      <c r="D54" t="s">
        <v>23</v>
      </c>
      <c r="E54">
        <v>26</v>
      </c>
      <c r="G54" t="s">
        <v>327</v>
      </c>
      <c r="H54" t="s">
        <v>98</v>
      </c>
      <c r="I54">
        <v>2</v>
      </c>
      <c r="J54">
        <v>7</v>
      </c>
      <c r="K54">
        <v>45133</v>
      </c>
      <c r="L54" t="s">
        <v>65</v>
      </c>
      <c r="M54" t="s">
        <v>215</v>
      </c>
      <c r="N54" t="s">
        <v>65</v>
      </c>
      <c r="O54" t="s">
        <v>215</v>
      </c>
    </row>
    <row r="55" spans="1:15" x14ac:dyDescent="0.25">
      <c r="A55" t="s">
        <v>80</v>
      </c>
      <c r="B55" t="s">
        <v>70</v>
      </c>
      <c r="D55" t="s">
        <v>21</v>
      </c>
      <c r="E55">
        <v>26</v>
      </c>
      <c r="F55">
        <v>27</v>
      </c>
      <c r="G55" t="s">
        <v>500</v>
      </c>
      <c r="H55" t="s">
        <v>105</v>
      </c>
      <c r="I55">
        <v>2</v>
      </c>
      <c r="J55">
        <v>7</v>
      </c>
      <c r="K55">
        <v>45133</v>
      </c>
      <c r="L55">
        <v>45134</v>
      </c>
      <c r="M55" t="s">
        <v>215</v>
      </c>
      <c r="N55" t="s">
        <v>219</v>
      </c>
      <c r="O55" t="s">
        <v>310</v>
      </c>
    </row>
    <row r="56" spans="1:15" x14ac:dyDescent="0.25">
      <c r="A56" t="s">
        <v>430</v>
      </c>
      <c r="B56" t="s">
        <v>70</v>
      </c>
      <c r="D56" t="s">
        <v>59</v>
      </c>
      <c r="E56">
        <v>26</v>
      </c>
      <c r="F56">
        <v>28</v>
      </c>
      <c r="G56" t="s">
        <v>284</v>
      </c>
      <c r="H56" t="s">
        <v>50</v>
      </c>
      <c r="I56">
        <v>4</v>
      </c>
      <c r="J56">
        <v>7</v>
      </c>
      <c r="K56">
        <v>45133</v>
      </c>
      <c r="L56">
        <v>45135</v>
      </c>
      <c r="M56" t="s">
        <v>215</v>
      </c>
      <c r="N56" t="s">
        <v>236</v>
      </c>
      <c r="O56" t="s">
        <v>266</v>
      </c>
    </row>
    <row r="57" spans="1:15" x14ac:dyDescent="0.25">
      <c r="A57" t="s">
        <v>359</v>
      </c>
      <c r="B57" t="s">
        <v>70</v>
      </c>
      <c r="D57" t="s">
        <v>24</v>
      </c>
      <c r="E57">
        <v>26</v>
      </c>
      <c r="G57" t="s">
        <v>328</v>
      </c>
      <c r="H57" t="s">
        <v>147</v>
      </c>
      <c r="I57">
        <v>4</v>
      </c>
      <c r="J57">
        <v>7</v>
      </c>
      <c r="K57">
        <v>45133</v>
      </c>
      <c r="L57" t="s">
        <v>65</v>
      </c>
      <c r="M57" t="s">
        <v>215</v>
      </c>
      <c r="N57" t="s">
        <v>65</v>
      </c>
      <c r="O57" t="s">
        <v>215</v>
      </c>
    </row>
    <row r="58" spans="1:15" x14ac:dyDescent="0.25">
      <c r="A58" t="s">
        <v>81</v>
      </c>
      <c r="B58" t="s">
        <v>70</v>
      </c>
      <c r="D58" t="s">
        <v>18</v>
      </c>
      <c r="E58">
        <v>27</v>
      </c>
      <c r="F58">
        <v>28</v>
      </c>
      <c r="G58" t="s">
        <v>594</v>
      </c>
      <c r="H58" t="s">
        <v>335</v>
      </c>
      <c r="I58">
        <v>1</v>
      </c>
      <c r="J58">
        <v>7</v>
      </c>
      <c r="K58">
        <v>45134</v>
      </c>
      <c r="L58">
        <v>45135</v>
      </c>
      <c r="M58" t="s">
        <v>219</v>
      </c>
      <c r="N58" t="s">
        <v>236</v>
      </c>
      <c r="O58" t="s">
        <v>449</v>
      </c>
    </row>
    <row r="59" spans="1:15" x14ac:dyDescent="0.25">
      <c r="A59" t="s">
        <v>291</v>
      </c>
      <c r="B59" t="s">
        <v>70</v>
      </c>
      <c r="D59" t="s">
        <v>51</v>
      </c>
      <c r="E59">
        <v>27</v>
      </c>
      <c r="F59">
        <v>29</v>
      </c>
      <c r="G59" t="s">
        <v>551</v>
      </c>
      <c r="H59" t="s">
        <v>104</v>
      </c>
      <c r="I59">
        <v>3</v>
      </c>
      <c r="J59">
        <v>7</v>
      </c>
      <c r="K59">
        <v>45134</v>
      </c>
      <c r="L59">
        <v>45136</v>
      </c>
      <c r="M59" t="s">
        <v>219</v>
      </c>
      <c r="N59" t="s">
        <v>216</v>
      </c>
      <c r="O59" t="s">
        <v>242</v>
      </c>
    </row>
    <row r="60" spans="1:15" x14ac:dyDescent="0.25">
      <c r="A60" t="s">
        <v>353</v>
      </c>
      <c r="B60" t="s">
        <v>70</v>
      </c>
      <c r="D60" t="s">
        <v>23</v>
      </c>
      <c r="E60">
        <v>28</v>
      </c>
      <c r="G60" t="s">
        <v>327</v>
      </c>
      <c r="H60" t="s">
        <v>180</v>
      </c>
      <c r="I60">
        <v>6</v>
      </c>
      <c r="J60">
        <v>7</v>
      </c>
      <c r="K60">
        <v>45135</v>
      </c>
      <c r="L60" t="s">
        <v>65</v>
      </c>
      <c r="M60" t="s">
        <v>236</v>
      </c>
      <c r="N60" t="s">
        <v>65</v>
      </c>
      <c r="O60" t="s">
        <v>236</v>
      </c>
    </row>
    <row r="61" spans="1:15" x14ac:dyDescent="0.25">
      <c r="A61" t="s">
        <v>307</v>
      </c>
      <c r="B61" t="s">
        <v>70</v>
      </c>
      <c r="D61" t="s">
        <v>18</v>
      </c>
      <c r="E61">
        <v>29</v>
      </c>
      <c r="F61">
        <v>30</v>
      </c>
      <c r="G61" t="s">
        <v>324</v>
      </c>
      <c r="H61" t="s">
        <v>163</v>
      </c>
      <c r="I61">
        <v>1</v>
      </c>
      <c r="J61">
        <v>7</v>
      </c>
      <c r="K61">
        <v>45136</v>
      </c>
      <c r="L61">
        <v>45137</v>
      </c>
      <c r="M61" t="s">
        <v>216</v>
      </c>
      <c r="N61" t="s">
        <v>220</v>
      </c>
      <c r="O61" t="s">
        <v>259</v>
      </c>
    </row>
    <row r="62" spans="1:15" x14ac:dyDescent="0.25">
      <c r="A62" t="s">
        <v>307</v>
      </c>
      <c r="B62" t="s">
        <v>70</v>
      </c>
      <c r="D62" t="s">
        <v>19</v>
      </c>
      <c r="E62">
        <v>29</v>
      </c>
      <c r="F62">
        <v>30</v>
      </c>
      <c r="G62" t="s">
        <v>501</v>
      </c>
      <c r="H62" t="s">
        <v>502</v>
      </c>
      <c r="I62">
        <v>2</v>
      </c>
      <c r="J62">
        <v>7</v>
      </c>
      <c r="K62">
        <v>45136</v>
      </c>
      <c r="L62">
        <v>45137</v>
      </c>
      <c r="M62" t="s">
        <v>216</v>
      </c>
      <c r="N62" t="s">
        <v>220</v>
      </c>
      <c r="O62" t="s">
        <v>259</v>
      </c>
    </row>
    <row r="63" spans="1:15" x14ac:dyDescent="0.25">
      <c r="A63" t="s">
        <v>307</v>
      </c>
      <c r="B63" t="s">
        <v>70</v>
      </c>
      <c r="D63" t="s">
        <v>18</v>
      </c>
      <c r="E63">
        <v>29</v>
      </c>
      <c r="F63">
        <v>30</v>
      </c>
      <c r="G63" t="s">
        <v>416</v>
      </c>
      <c r="H63" t="s">
        <v>180</v>
      </c>
      <c r="I63">
        <v>6</v>
      </c>
      <c r="J63">
        <v>7</v>
      </c>
      <c r="K63">
        <v>45136</v>
      </c>
      <c r="L63">
        <v>45137</v>
      </c>
      <c r="M63" t="s">
        <v>216</v>
      </c>
      <c r="N63" t="s">
        <v>220</v>
      </c>
      <c r="O63" t="s">
        <v>259</v>
      </c>
    </row>
    <row r="64" spans="1:15" x14ac:dyDescent="0.25">
      <c r="A64" t="s">
        <v>350</v>
      </c>
      <c r="B64" t="s">
        <v>70</v>
      </c>
      <c r="D64" t="s">
        <v>24</v>
      </c>
      <c r="E64">
        <v>29</v>
      </c>
      <c r="G64" t="s">
        <v>437</v>
      </c>
      <c r="H64" t="s">
        <v>172</v>
      </c>
      <c r="I64">
        <v>7</v>
      </c>
      <c r="J64">
        <v>7</v>
      </c>
      <c r="K64">
        <v>45136</v>
      </c>
      <c r="L64" t="s">
        <v>65</v>
      </c>
      <c r="M64" t="s">
        <v>216</v>
      </c>
      <c r="N64" t="s">
        <v>65</v>
      </c>
      <c r="O64" t="s">
        <v>216</v>
      </c>
    </row>
    <row r="65" spans="1:15" x14ac:dyDescent="0.25">
      <c r="A65" t="s">
        <v>390</v>
      </c>
      <c r="B65" t="s">
        <v>70</v>
      </c>
      <c r="D65" t="s">
        <v>23</v>
      </c>
      <c r="E65">
        <v>30</v>
      </c>
      <c r="G65" t="s">
        <v>327</v>
      </c>
      <c r="H65" t="s">
        <v>530</v>
      </c>
      <c r="I65">
        <v>4</v>
      </c>
      <c r="J65">
        <v>7</v>
      </c>
      <c r="K65">
        <v>45137</v>
      </c>
      <c r="L65" t="s">
        <v>65</v>
      </c>
      <c r="M65" t="s">
        <v>220</v>
      </c>
      <c r="N65" t="s">
        <v>65</v>
      </c>
      <c r="O65" t="s">
        <v>220</v>
      </c>
    </row>
    <row r="66" spans="1:15" x14ac:dyDescent="0.25">
      <c r="A66" t="s">
        <v>390</v>
      </c>
      <c r="B66" t="s">
        <v>70</v>
      </c>
      <c r="D66" t="s">
        <v>23</v>
      </c>
      <c r="E66">
        <v>30</v>
      </c>
      <c r="G66" t="s">
        <v>436</v>
      </c>
      <c r="H66" t="s">
        <v>172</v>
      </c>
      <c r="I66">
        <v>7</v>
      </c>
      <c r="J66">
        <v>7</v>
      </c>
      <c r="K66">
        <v>45137</v>
      </c>
      <c r="L66" t="s">
        <v>65</v>
      </c>
      <c r="M66" t="s">
        <v>220</v>
      </c>
      <c r="N66" t="s">
        <v>65</v>
      </c>
      <c r="O66" t="s">
        <v>220</v>
      </c>
    </row>
    <row r="67" spans="1:15" x14ac:dyDescent="0.25">
      <c r="A67" t="s">
        <v>390</v>
      </c>
      <c r="B67" t="s">
        <v>70</v>
      </c>
      <c r="D67" t="s">
        <v>22</v>
      </c>
      <c r="E67">
        <v>30</v>
      </c>
      <c r="G67" t="s">
        <v>521</v>
      </c>
      <c r="H67" t="s">
        <v>139</v>
      </c>
      <c r="I67">
        <v>6</v>
      </c>
      <c r="J67">
        <v>7</v>
      </c>
      <c r="K67">
        <v>45137</v>
      </c>
      <c r="L67" t="s">
        <v>65</v>
      </c>
      <c r="M67" t="s">
        <v>220</v>
      </c>
      <c r="N67" t="s">
        <v>65</v>
      </c>
      <c r="O67" t="s">
        <v>220</v>
      </c>
    </row>
    <row r="68" spans="1:15" x14ac:dyDescent="0.25">
      <c r="A68" t="s">
        <v>459</v>
      </c>
      <c r="B68" t="s">
        <v>70</v>
      </c>
      <c r="D68" t="s">
        <v>24</v>
      </c>
      <c r="E68">
        <v>31</v>
      </c>
      <c r="G68" t="s">
        <v>536</v>
      </c>
      <c r="H68" t="s">
        <v>168</v>
      </c>
      <c r="I68">
        <v>7</v>
      </c>
      <c r="J68">
        <v>7</v>
      </c>
      <c r="K68">
        <v>45138</v>
      </c>
      <c r="L68" t="s">
        <v>65</v>
      </c>
      <c r="M68" t="s">
        <v>240</v>
      </c>
      <c r="N68" t="s">
        <v>65</v>
      </c>
      <c r="O68" t="s">
        <v>240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0E55-40E4-4080-836C-346AB3F73858}">
  <dimension ref="A1:O39"/>
  <sheetViews>
    <sheetView workbookViewId="0">
      <selection activeCell="C1" sqref="C1"/>
    </sheetView>
  </sheetViews>
  <sheetFormatPr defaultRowHeight="15" x14ac:dyDescent="0.25"/>
  <cols>
    <col min="1" max="1" width="11.5703125" bestFit="1" customWidth="1"/>
    <col min="2" max="2" width="8.28515625" bestFit="1" customWidth="1"/>
    <col min="3" max="3" width="11.140625" bestFit="1" customWidth="1"/>
    <col min="4" max="4" width="30.85546875" bestFit="1" customWidth="1"/>
    <col min="5" max="5" width="12.5703125" bestFit="1" customWidth="1"/>
    <col min="6" max="6" width="11.28515625" bestFit="1" customWidth="1"/>
    <col min="7" max="7" width="78.42578125" bestFit="1" customWidth="1"/>
    <col min="8" max="8" width="23.8554687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71</v>
      </c>
      <c r="F2" t="s">
        <v>65</v>
      </c>
      <c r="G2" t="s">
        <v>6</v>
      </c>
      <c r="J2">
        <v>8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258</v>
      </c>
      <c r="B3" t="s">
        <v>71</v>
      </c>
      <c r="D3" t="s">
        <v>21</v>
      </c>
      <c r="E3">
        <v>1</v>
      </c>
      <c r="F3">
        <v>2</v>
      </c>
      <c r="G3" t="s">
        <v>301</v>
      </c>
      <c r="H3" t="s">
        <v>99</v>
      </c>
      <c r="I3">
        <v>3</v>
      </c>
      <c r="J3">
        <v>8</v>
      </c>
      <c r="K3">
        <v>45139</v>
      </c>
      <c r="L3">
        <v>45140</v>
      </c>
      <c r="M3" t="s">
        <v>223</v>
      </c>
      <c r="N3" t="s">
        <v>215</v>
      </c>
      <c r="O3" t="s">
        <v>312</v>
      </c>
    </row>
    <row r="4" spans="1:15" x14ac:dyDescent="0.25">
      <c r="A4" t="s">
        <v>366</v>
      </c>
      <c r="B4" t="s">
        <v>71</v>
      </c>
      <c r="D4" t="s">
        <v>23</v>
      </c>
      <c r="E4">
        <v>1</v>
      </c>
      <c r="G4" t="s">
        <v>585</v>
      </c>
      <c r="H4" t="s">
        <v>168</v>
      </c>
      <c r="I4">
        <v>7</v>
      </c>
      <c r="J4">
        <v>8</v>
      </c>
      <c r="K4">
        <v>45139</v>
      </c>
      <c r="L4" t="s">
        <v>65</v>
      </c>
      <c r="M4" t="s">
        <v>223</v>
      </c>
      <c r="N4" t="s">
        <v>65</v>
      </c>
      <c r="O4" t="s">
        <v>223</v>
      </c>
    </row>
    <row r="5" spans="1:15" x14ac:dyDescent="0.25">
      <c r="A5" t="s">
        <v>355</v>
      </c>
      <c r="B5" t="s">
        <v>71</v>
      </c>
      <c r="D5" t="s">
        <v>23</v>
      </c>
      <c r="E5">
        <v>3</v>
      </c>
      <c r="G5" t="s">
        <v>327</v>
      </c>
      <c r="H5" t="s">
        <v>164</v>
      </c>
      <c r="I5">
        <v>1</v>
      </c>
      <c r="J5">
        <v>8</v>
      </c>
      <c r="K5">
        <v>45141</v>
      </c>
      <c r="L5" t="s">
        <v>65</v>
      </c>
      <c r="M5" t="s">
        <v>219</v>
      </c>
      <c r="N5" t="s">
        <v>65</v>
      </c>
      <c r="O5" t="s">
        <v>219</v>
      </c>
    </row>
    <row r="6" spans="1:15" x14ac:dyDescent="0.25">
      <c r="A6" t="s">
        <v>218</v>
      </c>
      <c r="B6" t="s">
        <v>71</v>
      </c>
      <c r="D6" t="s">
        <v>35</v>
      </c>
      <c r="E6">
        <v>3</v>
      </c>
      <c r="F6">
        <v>6</v>
      </c>
      <c r="G6" t="s">
        <v>210</v>
      </c>
      <c r="H6" t="s">
        <v>211</v>
      </c>
      <c r="I6">
        <v>1</v>
      </c>
      <c r="J6">
        <v>8</v>
      </c>
      <c r="K6">
        <v>45141</v>
      </c>
      <c r="L6">
        <v>45144</v>
      </c>
      <c r="M6" t="s">
        <v>219</v>
      </c>
      <c r="N6" t="s">
        <v>220</v>
      </c>
      <c r="O6" t="s">
        <v>221</v>
      </c>
    </row>
    <row r="7" spans="1:15" x14ac:dyDescent="0.25">
      <c r="A7" t="s">
        <v>340</v>
      </c>
      <c r="B7" t="s">
        <v>71</v>
      </c>
      <c r="D7" t="s">
        <v>23</v>
      </c>
      <c r="E7">
        <v>4</v>
      </c>
      <c r="G7" t="s">
        <v>327</v>
      </c>
      <c r="H7" t="s">
        <v>332</v>
      </c>
      <c r="I7">
        <v>1</v>
      </c>
      <c r="J7">
        <v>8</v>
      </c>
      <c r="K7">
        <v>45142</v>
      </c>
      <c r="L7" t="s">
        <v>65</v>
      </c>
      <c r="M7" t="s">
        <v>236</v>
      </c>
      <c r="N7" t="s">
        <v>65</v>
      </c>
      <c r="O7" t="s">
        <v>236</v>
      </c>
    </row>
    <row r="8" spans="1:15" x14ac:dyDescent="0.25">
      <c r="A8" t="s">
        <v>360</v>
      </c>
      <c r="B8" t="s">
        <v>71</v>
      </c>
      <c r="D8" t="s">
        <v>22</v>
      </c>
      <c r="E8">
        <v>5</v>
      </c>
      <c r="G8" t="s">
        <v>329</v>
      </c>
      <c r="H8" t="s">
        <v>200</v>
      </c>
      <c r="I8">
        <v>3</v>
      </c>
      <c r="J8">
        <v>8</v>
      </c>
      <c r="K8">
        <v>45143</v>
      </c>
      <c r="L8" t="s">
        <v>65</v>
      </c>
      <c r="M8" t="s">
        <v>216</v>
      </c>
      <c r="N8" t="s">
        <v>65</v>
      </c>
      <c r="O8" t="s">
        <v>216</v>
      </c>
    </row>
    <row r="9" spans="1:15" x14ac:dyDescent="0.25">
      <c r="A9" t="s">
        <v>313</v>
      </c>
      <c r="B9" t="s">
        <v>71</v>
      </c>
      <c r="D9" t="s">
        <v>18</v>
      </c>
      <c r="E9">
        <v>5</v>
      </c>
      <c r="F9">
        <v>6</v>
      </c>
      <c r="G9" t="s">
        <v>417</v>
      </c>
      <c r="H9" t="s">
        <v>176</v>
      </c>
      <c r="I9">
        <v>6</v>
      </c>
      <c r="J9">
        <v>8</v>
      </c>
      <c r="K9">
        <v>45143</v>
      </c>
      <c r="L9">
        <v>45144</v>
      </c>
      <c r="M9" t="s">
        <v>216</v>
      </c>
      <c r="N9" t="s">
        <v>220</v>
      </c>
      <c r="O9" t="s">
        <v>259</v>
      </c>
    </row>
    <row r="10" spans="1:15" x14ac:dyDescent="0.25">
      <c r="A10" t="s">
        <v>360</v>
      </c>
      <c r="B10" t="s">
        <v>71</v>
      </c>
      <c r="D10" t="s">
        <v>22</v>
      </c>
      <c r="E10">
        <v>5</v>
      </c>
      <c r="G10" t="s">
        <v>450</v>
      </c>
      <c r="H10" t="s">
        <v>172</v>
      </c>
      <c r="I10">
        <v>7</v>
      </c>
      <c r="J10">
        <v>8</v>
      </c>
      <c r="K10">
        <v>45143</v>
      </c>
      <c r="L10" t="s">
        <v>65</v>
      </c>
      <c r="M10" t="s">
        <v>216</v>
      </c>
      <c r="N10" t="s">
        <v>65</v>
      </c>
      <c r="O10" t="s">
        <v>216</v>
      </c>
    </row>
    <row r="11" spans="1:15" x14ac:dyDescent="0.25">
      <c r="A11" t="s">
        <v>313</v>
      </c>
      <c r="B11" t="s">
        <v>71</v>
      </c>
      <c r="D11" t="s">
        <v>18</v>
      </c>
      <c r="E11">
        <v>5</v>
      </c>
      <c r="F11">
        <v>6</v>
      </c>
      <c r="G11" t="s">
        <v>511</v>
      </c>
      <c r="H11" t="s">
        <v>173</v>
      </c>
      <c r="I11">
        <v>7</v>
      </c>
      <c r="J11">
        <v>8</v>
      </c>
      <c r="K11">
        <v>45143</v>
      </c>
      <c r="L11">
        <v>45144</v>
      </c>
      <c r="M11" t="s">
        <v>216</v>
      </c>
      <c r="N11" t="s">
        <v>220</v>
      </c>
      <c r="O11" t="s">
        <v>259</v>
      </c>
    </row>
    <row r="12" spans="1:15" x14ac:dyDescent="0.25">
      <c r="A12" t="s">
        <v>361</v>
      </c>
      <c r="B12" t="s">
        <v>71</v>
      </c>
      <c r="D12" t="s">
        <v>22</v>
      </c>
      <c r="E12">
        <v>7</v>
      </c>
      <c r="G12" t="s">
        <v>541</v>
      </c>
      <c r="H12" t="s">
        <v>545</v>
      </c>
      <c r="I12">
        <v>3</v>
      </c>
      <c r="J12">
        <v>8</v>
      </c>
      <c r="K12">
        <v>45145</v>
      </c>
      <c r="L12" t="s">
        <v>65</v>
      </c>
      <c r="M12" t="s">
        <v>240</v>
      </c>
      <c r="N12" t="s">
        <v>65</v>
      </c>
      <c r="O12" t="s">
        <v>240</v>
      </c>
    </row>
    <row r="13" spans="1:15" x14ac:dyDescent="0.25">
      <c r="A13" t="s">
        <v>470</v>
      </c>
      <c r="B13" t="s">
        <v>71</v>
      </c>
      <c r="D13" t="s">
        <v>51</v>
      </c>
      <c r="E13">
        <v>8</v>
      </c>
      <c r="F13">
        <v>10</v>
      </c>
      <c r="G13" t="s">
        <v>554</v>
      </c>
      <c r="H13" t="s">
        <v>92</v>
      </c>
      <c r="I13">
        <v>4</v>
      </c>
      <c r="J13">
        <v>8</v>
      </c>
      <c r="K13">
        <v>45146</v>
      </c>
      <c r="L13">
        <v>45148</v>
      </c>
      <c r="M13" t="s">
        <v>223</v>
      </c>
      <c r="N13" t="s">
        <v>219</v>
      </c>
      <c r="O13" t="s">
        <v>224</v>
      </c>
    </row>
    <row r="14" spans="1:15" x14ac:dyDescent="0.25">
      <c r="A14" t="s">
        <v>432</v>
      </c>
      <c r="B14" t="s">
        <v>71</v>
      </c>
      <c r="D14" t="s">
        <v>24</v>
      </c>
      <c r="E14">
        <v>8</v>
      </c>
      <c r="G14" t="s">
        <v>439</v>
      </c>
      <c r="H14" t="s">
        <v>167</v>
      </c>
      <c r="I14">
        <v>7</v>
      </c>
      <c r="J14">
        <v>8</v>
      </c>
      <c r="K14">
        <v>45146</v>
      </c>
      <c r="L14" t="s">
        <v>65</v>
      </c>
      <c r="M14" t="s">
        <v>223</v>
      </c>
      <c r="N14" t="s">
        <v>65</v>
      </c>
      <c r="O14" t="s">
        <v>223</v>
      </c>
    </row>
    <row r="15" spans="1:15" x14ac:dyDescent="0.25">
      <c r="A15" t="s">
        <v>406</v>
      </c>
      <c r="B15" t="s">
        <v>71</v>
      </c>
      <c r="D15" t="s">
        <v>22</v>
      </c>
      <c r="E15">
        <v>10</v>
      </c>
      <c r="G15" t="s">
        <v>329</v>
      </c>
      <c r="H15" t="s">
        <v>401</v>
      </c>
      <c r="I15">
        <v>3</v>
      </c>
      <c r="J15">
        <v>8</v>
      </c>
      <c r="K15">
        <v>45148</v>
      </c>
      <c r="L15" t="s">
        <v>65</v>
      </c>
      <c r="M15" t="s">
        <v>219</v>
      </c>
      <c r="N15" t="s">
        <v>65</v>
      </c>
      <c r="O15" t="s">
        <v>219</v>
      </c>
    </row>
    <row r="16" spans="1:15" x14ac:dyDescent="0.25">
      <c r="A16" t="s">
        <v>305</v>
      </c>
      <c r="B16" t="s">
        <v>71</v>
      </c>
      <c r="D16" t="s">
        <v>18</v>
      </c>
      <c r="E16">
        <v>11</v>
      </c>
      <c r="F16">
        <v>12</v>
      </c>
      <c r="G16" t="s">
        <v>403</v>
      </c>
      <c r="H16" t="s">
        <v>401</v>
      </c>
      <c r="I16">
        <v>3</v>
      </c>
      <c r="J16">
        <v>8</v>
      </c>
      <c r="K16">
        <v>45149</v>
      </c>
      <c r="L16">
        <v>45150</v>
      </c>
      <c r="M16" t="s">
        <v>236</v>
      </c>
      <c r="N16" t="s">
        <v>216</v>
      </c>
      <c r="O16" t="s">
        <v>262</v>
      </c>
    </row>
    <row r="17" spans="1:15" x14ac:dyDescent="0.25">
      <c r="A17" t="s">
        <v>342</v>
      </c>
      <c r="B17" t="s">
        <v>71</v>
      </c>
      <c r="D17" t="s">
        <v>22</v>
      </c>
      <c r="E17">
        <v>12</v>
      </c>
      <c r="G17" t="s">
        <v>521</v>
      </c>
      <c r="H17" t="s">
        <v>139</v>
      </c>
      <c r="I17">
        <v>6</v>
      </c>
      <c r="J17">
        <v>8</v>
      </c>
      <c r="K17">
        <v>45150</v>
      </c>
      <c r="L17" t="s">
        <v>65</v>
      </c>
      <c r="M17" t="s">
        <v>216</v>
      </c>
      <c r="N17" t="s">
        <v>65</v>
      </c>
      <c r="O17" t="s">
        <v>216</v>
      </c>
    </row>
    <row r="18" spans="1:15" x14ac:dyDescent="0.25">
      <c r="A18" t="s">
        <v>342</v>
      </c>
      <c r="B18" t="s">
        <v>71</v>
      </c>
      <c r="D18" t="s">
        <v>22</v>
      </c>
      <c r="E18">
        <v>12</v>
      </c>
      <c r="G18" t="s">
        <v>329</v>
      </c>
      <c r="H18" t="s">
        <v>64</v>
      </c>
      <c r="I18">
        <v>7</v>
      </c>
      <c r="J18">
        <v>8</v>
      </c>
      <c r="K18">
        <v>45150</v>
      </c>
      <c r="L18" t="s">
        <v>65</v>
      </c>
      <c r="M18" t="s">
        <v>216</v>
      </c>
      <c r="N18" t="s">
        <v>65</v>
      </c>
      <c r="O18" t="s">
        <v>216</v>
      </c>
    </row>
    <row r="19" spans="1:15" x14ac:dyDescent="0.25">
      <c r="A19" t="s">
        <v>346</v>
      </c>
      <c r="B19" t="s">
        <v>71</v>
      </c>
      <c r="D19" t="s">
        <v>22</v>
      </c>
      <c r="E19">
        <v>15</v>
      </c>
      <c r="G19" t="s">
        <v>575</v>
      </c>
      <c r="H19" t="s">
        <v>137</v>
      </c>
      <c r="I19">
        <v>6</v>
      </c>
      <c r="J19">
        <v>8</v>
      </c>
      <c r="K19">
        <v>45153</v>
      </c>
      <c r="L19" t="s">
        <v>65</v>
      </c>
      <c r="M19" t="s">
        <v>223</v>
      </c>
      <c r="N19" t="s">
        <v>65</v>
      </c>
      <c r="O19" t="s">
        <v>223</v>
      </c>
    </row>
    <row r="20" spans="1:15" x14ac:dyDescent="0.25">
      <c r="A20" t="s">
        <v>316</v>
      </c>
      <c r="B20" t="s">
        <v>71</v>
      </c>
      <c r="D20" t="s">
        <v>208</v>
      </c>
      <c r="E20">
        <v>17</v>
      </c>
      <c r="F20">
        <v>19</v>
      </c>
      <c r="G20" t="s">
        <v>303</v>
      </c>
      <c r="H20" t="s">
        <v>195</v>
      </c>
      <c r="I20">
        <v>3</v>
      </c>
      <c r="J20">
        <v>8</v>
      </c>
      <c r="K20">
        <v>45155</v>
      </c>
      <c r="L20">
        <v>45157</v>
      </c>
      <c r="M20" t="s">
        <v>219</v>
      </c>
      <c r="N20" t="s">
        <v>216</v>
      </c>
      <c r="O20" t="s">
        <v>242</v>
      </c>
    </row>
    <row r="21" spans="1:15" x14ac:dyDescent="0.25">
      <c r="A21" t="s">
        <v>407</v>
      </c>
      <c r="B21" t="s">
        <v>71</v>
      </c>
      <c r="D21" t="s">
        <v>18</v>
      </c>
      <c r="E21">
        <v>19</v>
      </c>
      <c r="F21">
        <v>20</v>
      </c>
      <c r="G21" t="s">
        <v>404</v>
      </c>
      <c r="H21" t="s">
        <v>49</v>
      </c>
      <c r="I21">
        <v>3</v>
      </c>
      <c r="J21">
        <v>8</v>
      </c>
      <c r="K21">
        <v>45157</v>
      </c>
      <c r="L21">
        <v>45158</v>
      </c>
      <c r="M21" t="s">
        <v>216</v>
      </c>
      <c r="N21" t="s">
        <v>220</v>
      </c>
      <c r="O21" t="s">
        <v>259</v>
      </c>
    </row>
    <row r="22" spans="1:15" x14ac:dyDescent="0.25">
      <c r="A22" t="s">
        <v>384</v>
      </c>
      <c r="B22" t="s">
        <v>71</v>
      </c>
      <c r="D22" t="s">
        <v>22</v>
      </c>
      <c r="E22">
        <v>19</v>
      </c>
      <c r="G22" t="s">
        <v>329</v>
      </c>
      <c r="H22" t="s">
        <v>167</v>
      </c>
      <c r="I22">
        <v>7</v>
      </c>
      <c r="J22">
        <v>8</v>
      </c>
      <c r="K22">
        <v>45157</v>
      </c>
      <c r="L22" t="s">
        <v>65</v>
      </c>
      <c r="M22" t="s">
        <v>216</v>
      </c>
      <c r="N22" t="s">
        <v>65</v>
      </c>
      <c r="O22" t="s">
        <v>216</v>
      </c>
    </row>
    <row r="23" spans="1:15" x14ac:dyDescent="0.25">
      <c r="A23" t="s">
        <v>351</v>
      </c>
      <c r="B23" t="s">
        <v>71</v>
      </c>
      <c r="D23" t="s">
        <v>23</v>
      </c>
      <c r="E23">
        <v>20</v>
      </c>
      <c r="G23" t="s">
        <v>327</v>
      </c>
      <c r="H23" t="s">
        <v>105</v>
      </c>
      <c r="I23">
        <v>2</v>
      </c>
      <c r="J23">
        <v>8</v>
      </c>
      <c r="K23">
        <v>45158</v>
      </c>
      <c r="L23" t="s">
        <v>65</v>
      </c>
      <c r="M23" t="s">
        <v>220</v>
      </c>
      <c r="N23" t="s">
        <v>65</v>
      </c>
      <c r="O23" t="s">
        <v>220</v>
      </c>
    </row>
    <row r="24" spans="1:15" x14ac:dyDescent="0.25">
      <c r="A24" t="s">
        <v>351</v>
      </c>
      <c r="B24" t="s">
        <v>71</v>
      </c>
      <c r="D24" t="s">
        <v>22</v>
      </c>
      <c r="E24">
        <v>20</v>
      </c>
      <c r="G24" t="s">
        <v>521</v>
      </c>
      <c r="H24" t="s">
        <v>139</v>
      </c>
      <c r="I24">
        <v>6</v>
      </c>
      <c r="J24">
        <v>8</v>
      </c>
      <c r="K24">
        <v>45158</v>
      </c>
      <c r="L24" t="s">
        <v>65</v>
      </c>
      <c r="M24" t="s">
        <v>220</v>
      </c>
      <c r="N24" t="s">
        <v>65</v>
      </c>
      <c r="O24" t="s">
        <v>220</v>
      </c>
    </row>
    <row r="25" spans="1:15" x14ac:dyDescent="0.25">
      <c r="A25" t="s">
        <v>265</v>
      </c>
      <c r="B25" t="s">
        <v>71</v>
      </c>
      <c r="D25" t="s">
        <v>20</v>
      </c>
      <c r="E25">
        <v>23</v>
      </c>
      <c r="F25">
        <v>25</v>
      </c>
      <c r="G25" t="s">
        <v>256</v>
      </c>
      <c r="H25" t="s">
        <v>186</v>
      </c>
      <c r="I25">
        <v>3</v>
      </c>
      <c r="J25">
        <v>8</v>
      </c>
      <c r="K25">
        <v>45161</v>
      </c>
      <c r="L25">
        <v>45163</v>
      </c>
      <c r="M25" t="s">
        <v>215</v>
      </c>
      <c r="N25" t="s">
        <v>236</v>
      </c>
      <c r="O25" t="s">
        <v>266</v>
      </c>
    </row>
    <row r="26" spans="1:15" x14ac:dyDescent="0.25">
      <c r="A26" t="s">
        <v>265</v>
      </c>
      <c r="B26" t="s">
        <v>71</v>
      </c>
      <c r="D26" t="s">
        <v>20</v>
      </c>
      <c r="E26">
        <v>23</v>
      </c>
      <c r="F26">
        <v>25</v>
      </c>
      <c r="G26" t="s">
        <v>257</v>
      </c>
      <c r="H26" t="s">
        <v>97</v>
      </c>
      <c r="I26">
        <v>4</v>
      </c>
      <c r="J26">
        <v>8</v>
      </c>
      <c r="K26">
        <v>45161</v>
      </c>
      <c r="L26">
        <v>45163</v>
      </c>
      <c r="M26" t="s">
        <v>215</v>
      </c>
      <c r="N26" t="s">
        <v>236</v>
      </c>
      <c r="O26" t="s">
        <v>266</v>
      </c>
    </row>
    <row r="27" spans="1:15" x14ac:dyDescent="0.25">
      <c r="A27" t="s">
        <v>265</v>
      </c>
      <c r="B27" t="s">
        <v>71</v>
      </c>
      <c r="D27" t="s">
        <v>20</v>
      </c>
      <c r="E27">
        <v>23</v>
      </c>
      <c r="F27">
        <v>25</v>
      </c>
      <c r="G27" t="s">
        <v>272</v>
      </c>
      <c r="H27" t="s">
        <v>273</v>
      </c>
      <c r="I27">
        <v>4</v>
      </c>
      <c r="J27">
        <v>8</v>
      </c>
      <c r="K27">
        <v>45161</v>
      </c>
      <c r="L27">
        <v>45163</v>
      </c>
      <c r="M27" t="s">
        <v>215</v>
      </c>
      <c r="N27" t="s">
        <v>236</v>
      </c>
      <c r="O27" t="s">
        <v>266</v>
      </c>
    </row>
    <row r="28" spans="1:15" x14ac:dyDescent="0.25">
      <c r="A28" t="s">
        <v>359</v>
      </c>
      <c r="B28" t="s">
        <v>71</v>
      </c>
      <c r="D28" t="s">
        <v>24</v>
      </c>
      <c r="E28">
        <v>26</v>
      </c>
      <c r="G28" t="s">
        <v>439</v>
      </c>
      <c r="H28" t="s">
        <v>173</v>
      </c>
      <c r="I28">
        <v>7</v>
      </c>
      <c r="J28">
        <v>8</v>
      </c>
      <c r="K28">
        <v>45164</v>
      </c>
      <c r="L28" t="s">
        <v>65</v>
      </c>
      <c r="M28" t="s">
        <v>216</v>
      </c>
      <c r="N28" t="s">
        <v>65</v>
      </c>
      <c r="O28" t="s">
        <v>216</v>
      </c>
    </row>
    <row r="29" spans="1:15" x14ac:dyDescent="0.25">
      <c r="A29" t="s">
        <v>352</v>
      </c>
      <c r="B29" t="s">
        <v>71</v>
      </c>
      <c r="D29" t="s">
        <v>24</v>
      </c>
      <c r="E29">
        <v>27</v>
      </c>
      <c r="G29" t="s">
        <v>328</v>
      </c>
      <c r="H29" t="s">
        <v>108</v>
      </c>
      <c r="I29">
        <v>1</v>
      </c>
      <c r="J29">
        <v>8</v>
      </c>
      <c r="K29">
        <v>45165</v>
      </c>
      <c r="L29" t="s">
        <v>65</v>
      </c>
      <c r="M29" t="s">
        <v>220</v>
      </c>
      <c r="N29" t="s">
        <v>65</v>
      </c>
      <c r="O29" t="s">
        <v>220</v>
      </c>
    </row>
    <row r="30" spans="1:15" x14ac:dyDescent="0.25">
      <c r="A30" t="s">
        <v>352</v>
      </c>
      <c r="B30" t="s">
        <v>71</v>
      </c>
      <c r="D30" t="s">
        <v>23</v>
      </c>
      <c r="E30">
        <v>27</v>
      </c>
      <c r="G30" t="s">
        <v>547</v>
      </c>
      <c r="H30" t="s">
        <v>204</v>
      </c>
      <c r="I30">
        <v>3</v>
      </c>
      <c r="J30">
        <v>8</v>
      </c>
      <c r="K30">
        <v>45165</v>
      </c>
      <c r="L30" t="s">
        <v>65</v>
      </c>
      <c r="M30" t="s">
        <v>220</v>
      </c>
      <c r="N30" t="s">
        <v>65</v>
      </c>
      <c r="O30" t="s">
        <v>220</v>
      </c>
    </row>
    <row r="31" spans="1:15" x14ac:dyDescent="0.25">
      <c r="A31" t="s">
        <v>352</v>
      </c>
      <c r="B31" t="s">
        <v>71</v>
      </c>
      <c r="D31" t="s">
        <v>22</v>
      </c>
      <c r="E31">
        <v>27</v>
      </c>
      <c r="G31" t="s">
        <v>329</v>
      </c>
      <c r="H31" t="s">
        <v>145</v>
      </c>
      <c r="I31">
        <v>4</v>
      </c>
      <c r="J31">
        <v>8</v>
      </c>
      <c r="K31">
        <v>45165</v>
      </c>
      <c r="L31" t="s">
        <v>65</v>
      </c>
      <c r="M31" t="s">
        <v>220</v>
      </c>
      <c r="N31" t="s">
        <v>65</v>
      </c>
      <c r="O31" t="s">
        <v>220</v>
      </c>
    </row>
    <row r="32" spans="1:15" x14ac:dyDescent="0.25">
      <c r="A32" t="s">
        <v>352</v>
      </c>
      <c r="B32" t="s">
        <v>71</v>
      </c>
      <c r="D32" t="s">
        <v>22</v>
      </c>
      <c r="E32">
        <v>27</v>
      </c>
      <c r="G32" t="s">
        <v>329</v>
      </c>
      <c r="H32" t="s">
        <v>445</v>
      </c>
      <c r="I32">
        <v>7</v>
      </c>
      <c r="J32">
        <v>8</v>
      </c>
      <c r="K32">
        <v>45165</v>
      </c>
      <c r="L32" t="s">
        <v>65</v>
      </c>
      <c r="M32" t="s">
        <v>220</v>
      </c>
      <c r="N32" t="s">
        <v>65</v>
      </c>
      <c r="O32" t="s">
        <v>220</v>
      </c>
    </row>
    <row r="33" spans="1:15" x14ac:dyDescent="0.25">
      <c r="A33" t="s">
        <v>353</v>
      </c>
      <c r="B33" t="s">
        <v>71</v>
      </c>
      <c r="D33" t="s">
        <v>23</v>
      </c>
      <c r="E33">
        <v>28</v>
      </c>
      <c r="G33" t="s">
        <v>327</v>
      </c>
      <c r="H33" t="s">
        <v>124</v>
      </c>
      <c r="I33">
        <v>2</v>
      </c>
      <c r="J33">
        <v>8</v>
      </c>
      <c r="K33">
        <v>45166</v>
      </c>
      <c r="L33" t="s">
        <v>65</v>
      </c>
      <c r="M33" t="s">
        <v>240</v>
      </c>
      <c r="N33" t="s">
        <v>65</v>
      </c>
      <c r="O33" t="s">
        <v>240</v>
      </c>
    </row>
    <row r="34" spans="1:15" x14ac:dyDescent="0.25">
      <c r="A34" t="s">
        <v>222</v>
      </c>
      <c r="B34" t="s">
        <v>71</v>
      </c>
      <c r="D34" t="s">
        <v>35</v>
      </c>
      <c r="E34">
        <v>29</v>
      </c>
      <c r="F34">
        <v>31</v>
      </c>
      <c r="G34" t="s">
        <v>212</v>
      </c>
      <c r="H34" t="s">
        <v>95</v>
      </c>
      <c r="I34">
        <v>1</v>
      </c>
      <c r="J34">
        <v>8</v>
      </c>
      <c r="K34">
        <v>45167</v>
      </c>
      <c r="L34">
        <v>45169</v>
      </c>
      <c r="M34" t="s">
        <v>223</v>
      </c>
      <c r="N34" t="s">
        <v>219</v>
      </c>
      <c r="O34" t="s">
        <v>224</v>
      </c>
    </row>
    <row r="35" spans="1:15" x14ac:dyDescent="0.25">
      <c r="A35" t="s">
        <v>222</v>
      </c>
      <c r="B35" t="s">
        <v>71</v>
      </c>
      <c r="D35" t="s">
        <v>35</v>
      </c>
      <c r="E35">
        <v>29</v>
      </c>
      <c r="F35">
        <v>31</v>
      </c>
      <c r="G35" t="s">
        <v>213</v>
      </c>
      <c r="H35" t="s">
        <v>52</v>
      </c>
      <c r="I35">
        <v>3</v>
      </c>
      <c r="J35">
        <v>8</v>
      </c>
      <c r="K35">
        <v>45167</v>
      </c>
      <c r="L35">
        <v>45169</v>
      </c>
      <c r="M35" t="s">
        <v>223</v>
      </c>
      <c r="N35" t="s">
        <v>219</v>
      </c>
      <c r="O35" t="s">
        <v>224</v>
      </c>
    </row>
    <row r="36" spans="1:15" x14ac:dyDescent="0.25">
      <c r="A36" t="s">
        <v>307</v>
      </c>
      <c r="B36" t="s">
        <v>71</v>
      </c>
      <c r="D36" t="s">
        <v>21</v>
      </c>
      <c r="E36">
        <v>29</v>
      </c>
      <c r="F36">
        <v>30</v>
      </c>
      <c r="G36" t="s">
        <v>558</v>
      </c>
      <c r="H36" t="s">
        <v>85</v>
      </c>
      <c r="I36">
        <v>4</v>
      </c>
      <c r="J36">
        <v>8</v>
      </c>
      <c r="K36">
        <v>45167</v>
      </c>
      <c r="L36">
        <v>45168</v>
      </c>
      <c r="M36" t="s">
        <v>223</v>
      </c>
      <c r="N36" t="s">
        <v>215</v>
      </c>
      <c r="O36" t="s">
        <v>312</v>
      </c>
    </row>
    <row r="37" spans="1:15" x14ac:dyDescent="0.25">
      <c r="A37" t="s">
        <v>390</v>
      </c>
      <c r="B37" t="s">
        <v>71</v>
      </c>
      <c r="D37" t="s">
        <v>22</v>
      </c>
      <c r="E37">
        <v>30</v>
      </c>
      <c r="G37" t="s">
        <v>552</v>
      </c>
      <c r="H37" t="s">
        <v>205</v>
      </c>
      <c r="I37">
        <v>3</v>
      </c>
      <c r="J37">
        <v>8</v>
      </c>
      <c r="K37">
        <v>45168</v>
      </c>
      <c r="L37" t="s">
        <v>65</v>
      </c>
      <c r="M37" t="s">
        <v>215</v>
      </c>
      <c r="N37" t="s">
        <v>65</v>
      </c>
      <c r="O37" t="s">
        <v>215</v>
      </c>
    </row>
    <row r="38" spans="1:15" x14ac:dyDescent="0.25">
      <c r="A38" t="s">
        <v>390</v>
      </c>
      <c r="B38" t="s">
        <v>71</v>
      </c>
      <c r="D38" t="s">
        <v>24</v>
      </c>
      <c r="E38">
        <v>30</v>
      </c>
      <c r="G38" t="s">
        <v>328</v>
      </c>
      <c r="H38" t="s">
        <v>103</v>
      </c>
      <c r="I38">
        <v>5</v>
      </c>
      <c r="J38">
        <v>8</v>
      </c>
      <c r="K38">
        <v>45168</v>
      </c>
      <c r="L38" t="s">
        <v>65</v>
      </c>
      <c r="M38" t="s">
        <v>215</v>
      </c>
      <c r="N38" t="s">
        <v>65</v>
      </c>
      <c r="O38" t="s">
        <v>215</v>
      </c>
    </row>
    <row r="39" spans="1:15" x14ac:dyDescent="0.25">
      <c r="A39" t="s">
        <v>65</v>
      </c>
      <c r="B39" t="s">
        <v>71</v>
      </c>
      <c r="J39">
        <v>8</v>
      </c>
      <c r="K39" t="s">
        <v>65</v>
      </c>
      <c r="L39" t="s">
        <v>65</v>
      </c>
      <c r="M39" t="s">
        <v>65</v>
      </c>
      <c r="N39" t="s">
        <v>65</v>
      </c>
      <c r="O39" t="s">
        <v>65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9DC6-659D-4288-BB57-94C7A9AA3C9F}">
  <dimension ref="A1:G23"/>
  <sheetViews>
    <sheetView workbookViewId="0">
      <selection sqref="A1:G23"/>
    </sheetView>
  </sheetViews>
  <sheetFormatPr defaultRowHeight="15" x14ac:dyDescent="0.25"/>
  <cols>
    <col min="1" max="1" width="22.42578125" bestFit="1" customWidth="1"/>
    <col min="2" max="2" width="11.140625" bestFit="1" customWidth="1"/>
    <col min="3" max="3" width="8.85546875" bestFit="1" customWidth="1"/>
    <col min="4" max="4" width="11.5703125" bestFit="1" customWidth="1"/>
    <col min="5" max="5" width="41.28515625" bestFit="1" customWidth="1"/>
    <col min="6" max="6" width="15.140625" bestFit="1" customWidth="1"/>
    <col min="7" max="7" width="7.5703125" bestFit="1" customWidth="1"/>
  </cols>
  <sheetData>
    <row r="1" spans="1:7" x14ac:dyDescent="0.25">
      <c r="A1" s="43" t="s">
        <v>16</v>
      </c>
      <c r="B1" s="44" t="s">
        <v>17</v>
      </c>
      <c r="C1" s="44" t="s">
        <v>34</v>
      </c>
      <c r="D1" s="44" t="s">
        <v>28</v>
      </c>
      <c r="E1" s="44" t="s">
        <v>30</v>
      </c>
      <c r="F1" s="44" t="s">
        <v>10</v>
      </c>
      <c r="G1" s="41" t="s">
        <v>25</v>
      </c>
    </row>
    <row r="2" spans="1:7" x14ac:dyDescent="0.25">
      <c r="A2" s="45" t="s">
        <v>18</v>
      </c>
      <c r="B2" s="46"/>
      <c r="C2" s="46" t="s">
        <v>32</v>
      </c>
      <c r="D2" s="46" t="s">
        <v>76</v>
      </c>
      <c r="E2" s="46" t="s">
        <v>36</v>
      </c>
      <c r="F2" s="46" t="s">
        <v>37</v>
      </c>
      <c r="G2" s="47">
        <v>1</v>
      </c>
    </row>
    <row r="3" spans="1:7" x14ac:dyDescent="0.25">
      <c r="A3" s="45" t="s">
        <v>18</v>
      </c>
      <c r="B3" s="46"/>
      <c r="C3" s="46" t="s">
        <v>32</v>
      </c>
      <c r="D3" s="46" t="s">
        <v>78</v>
      </c>
      <c r="E3" s="46" t="s">
        <v>62</v>
      </c>
      <c r="F3" s="46" t="s">
        <v>38</v>
      </c>
      <c r="G3" s="47">
        <v>1</v>
      </c>
    </row>
    <row r="4" spans="1:7" x14ac:dyDescent="0.25">
      <c r="A4" s="45" t="s">
        <v>18</v>
      </c>
      <c r="B4" s="46"/>
      <c r="C4" s="46" t="s">
        <v>32</v>
      </c>
      <c r="D4" s="46" t="s">
        <v>55</v>
      </c>
      <c r="E4" s="46" t="s">
        <v>63</v>
      </c>
      <c r="F4" s="46" t="s">
        <v>41</v>
      </c>
      <c r="G4" s="47">
        <v>1</v>
      </c>
    </row>
    <row r="5" spans="1:7" x14ac:dyDescent="0.25">
      <c r="A5" s="45" t="s">
        <v>18</v>
      </c>
      <c r="B5" s="46"/>
      <c r="C5" s="46" t="s">
        <v>66</v>
      </c>
      <c r="D5" s="46" t="s">
        <v>76</v>
      </c>
      <c r="E5" s="46" t="s">
        <v>75</v>
      </c>
      <c r="F5" s="46" t="s">
        <v>57</v>
      </c>
      <c r="G5" s="47">
        <v>4</v>
      </c>
    </row>
    <row r="6" spans="1:7" x14ac:dyDescent="0.25">
      <c r="A6" s="45" t="s">
        <v>18</v>
      </c>
      <c r="B6" s="46"/>
      <c r="C6" s="46" t="s">
        <v>66</v>
      </c>
      <c r="D6" s="46" t="s">
        <v>78</v>
      </c>
      <c r="E6" s="46" t="s">
        <v>62</v>
      </c>
      <c r="F6" s="46" t="s">
        <v>38</v>
      </c>
      <c r="G6" s="47">
        <v>1</v>
      </c>
    </row>
    <row r="7" spans="1:7" x14ac:dyDescent="0.25">
      <c r="A7" s="45" t="s">
        <v>18</v>
      </c>
      <c r="B7" s="46"/>
      <c r="C7" s="46" t="s">
        <v>66</v>
      </c>
      <c r="D7" s="46" t="s">
        <v>78</v>
      </c>
      <c r="E7" s="46" t="s">
        <v>62</v>
      </c>
      <c r="F7" s="46" t="s">
        <v>38</v>
      </c>
      <c r="G7" s="47">
        <v>1</v>
      </c>
    </row>
    <row r="8" spans="1:7" x14ac:dyDescent="0.25">
      <c r="A8" s="45" t="s">
        <v>18</v>
      </c>
      <c r="B8" s="46"/>
      <c r="C8" s="46" t="s">
        <v>66</v>
      </c>
      <c r="D8" s="46" t="s">
        <v>80</v>
      </c>
      <c r="E8" s="46" t="s">
        <v>58</v>
      </c>
      <c r="F8" s="46" t="s">
        <v>50</v>
      </c>
      <c r="G8" s="47">
        <v>4</v>
      </c>
    </row>
    <row r="9" spans="1:7" x14ac:dyDescent="0.25">
      <c r="A9" s="45" t="s">
        <v>18</v>
      </c>
      <c r="B9" s="46"/>
      <c r="C9" s="46" t="s">
        <v>66</v>
      </c>
      <c r="D9" s="46" t="s">
        <v>81</v>
      </c>
      <c r="E9" s="46" t="s">
        <v>47</v>
      </c>
      <c r="F9" s="46" t="s">
        <v>48</v>
      </c>
      <c r="G9" s="47">
        <v>2</v>
      </c>
    </row>
    <row r="10" spans="1:7" x14ac:dyDescent="0.25">
      <c r="A10" s="45" t="s">
        <v>18</v>
      </c>
      <c r="B10" s="46"/>
      <c r="C10" s="46" t="s">
        <v>67</v>
      </c>
      <c r="D10" s="46" t="s">
        <v>76</v>
      </c>
      <c r="E10" s="46" t="s">
        <v>75</v>
      </c>
      <c r="F10" s="46" t="s">
        <v>57</v>
      </c>
      <c r="G10" s="47">
        <v>4</v>
      </c>
    </row>
    <row r="11" spans="1:7" x14ac:dyDescent="0.25">
      <c r="A11" s="45" t="s">
        <v>18</v>
      </c>
      <c r="B11" s="46"/>
      <c r="C11" s="46" t="s">
        <v>67</v>
      </c>
      <c r="D11" s="46" t="s">
        <v>78</v>
      </c>
      <c r="E11" s="46" t="s">
        <v>62</v>
      </c>
      <c r="F11" s="46" t="s">
        <v>38</v>
      </c>
      <c r="G11" s="47">
        <v>1</v>
      </c>
    </row>
    <row r="12" spans="1:7" x14ac:dyDescent="0.25">
      <c r="A12" s="45" t="s">
        <v>18</v>
      </c>
      <c r="B12" s="46"/>
      <c r="C12" s="46" t="s">
        <v>67</v>
      </c>
      <c r="D12" s="46" t="s">
        <v>78</v>
      </c>
      <c r="E12" s="46" t="s">
        <v>62</v>
      </c>
      <c r="F12" s="46" t="s">
        <v>38</v>
      </c>
      <c r="G12" s="47">
        <v>1</v>
      </c>
    </row>
    <row r="13" spans="1:7" x14ac:dyDescent="0.25">
      <c r="A13" s="45" t="s">
        <v>18</v>
      </c>
      <c r="B13" s="46"/>
      <c r="C13" s="46" t="s">
        <v>67</v>
      </c>
      <c r="D13" s="46" t="s">
        <v>80</v>
      </c>
      <c r="E13" s="46" t="s">
        <v>58</v>
      </c>
      <c r="F13" s="46" t="s">
        <v>50</v>
      </c>
      <c r="G13" s="47">
        <v>4</v>
      </c>
    </row>
    <row r="14" spans="1:7" x14ac:dyDescent="0.25">
      <c r="A14" s="45" t="s">
        <v>18</v>
      </c>
      <c r="B14" s="46"/>
      <c r="C14" s="46" t="s">
        <v>67</v>
      </c>
      <c r="D14" s="46" t="s">
        <v>81</v>
      </c>
      <c r="E14" s="46" t="s">
        <v>47</v>
      </c>
      <c r="F14" s="46" t="s">
        <v>48</v>
      </c>
      <c r="G14" s="47">
        <v>2</v>
      </c>
    </row>
    <row r="15" spans="1:7" x14ac:dyDescent="0.25">
      <c r="A15" s="45" t="s">
        <v>51</v>
      </c>
      <c r="B15" s="46"/>
      <c r="C15" s="46" t="s">
        <v>32</v>
      </c>
      <c r="D15" s="46" t="s">
        <v>79</v>
      </c>
      <c r="E15" s="46" t="s">
        <v>39</v>
      </c>
      <c r="F15" s="46" t="s">
        <v>40</v>
      </c>
      <c r="G15" s="47">
        <v>5</v>
      </c>
    </row>
    <row r="16" spans="1:7" x14ac:dyDescent="0.25">
      <c r="A16" s="45" t="s">
        <v>51</v>
      </c>
      <c r="B16" s="46"/>
      <c r="C16" s="46" t="s">
        <v>66</v>
      </c>
      <c r="D16" s="46" t="s">
        <v>77</v>
      </c>
      <c r="E16" s="46" t="s">
        <v>42</v>
      </c>
      <c r="F16" s="46" t="s">
        <v>43</v>
      </c>
      <c r="G16" s="47">
        <v>1</v>
      </c>
    </row>
    <row r="17" spans="1:7" x14ac:dyDescent="0.25">
      <c r="A17" s="45" t="s">
        <v>51</v>
      </c>
      <c r="B17" s="46"/>
      <c r="C17" s="46" t="s">
        <v>66</v>
      </c>
      <c r="D17" s="46" t="s">
        <v>82</v>
      </c>
      <c r="E17" s="46" t="s">
        <v>53</v>
      </c>
      <c r="F17" s="46" t="s">
        <v>44</v>
      </c>
      <c r="G17" s="47">
        <v>5</v>
      </c>
    </row>
    <row r="18" spans="1:7" x14ac:dyDescent="0.25">
      <c r="A18" s="45" t="s">
        <v>51</v>
      </c>
      <c r="B18" s="46"/>
      <c r="C18" s="46" t="s">
        <v>66</v>
      </c>
      <c r="D18" s="46" t="s">
        <v>79</v>
      </c>
      <c r="E18" s="46" t="s">
        <v>39</v>
      </c>
      <c r="F18" s="46" t="s">
        <v>40</v>
      </c>
      <c r="G18" s="47">
        <v>5</v>
      </c>
    </row>
    <row r="19" spans="1:7" x14ac:dyDescent="0.25">
      <c r="A19" s="45" t="s">
        <v>51</v>
      </c>
      <c r="B19" s="46"/>
      <c r="C19" s="46" t="s">
        <v>66</v>
      </c>
      <c r="D19" s="46" t="s">
        <v>79</v>
      </c>
      <c r="E19" s="46" t="s">
        <v>39</v>
      </c>
      <c r="F19" s="46" t="s">
        <v>40</v>
      </c>
      <c r="G19" s="47">
        <v>5</v>
      </c>
    </row>
    <row r="20" spans="1:7" x14ac:dyDescent="0.25">
      <c r="A20" s="45" t="s">
        <v>51</v>
      </c>
      <c r="B20" s="46"/>
      <c r="C20" s="46" t="s">
        <v>67</v>
      </c>
      <c r="D20" s="46" t="s">
        <v>77</v>
      </c>
      <c r="E20" s="46" t="s">
        <v>42</v>
      </c>
      <c r="F20" s="46" t="s">
        <v>43</v>
      </c>
      <c r="G20" s="47">
        <v>1</v>
      </c>
    </row>
    <row r="21" spans="1:7" x14ac:dyDescent="0.25">
      <c r="A21" s="45" t="s">
        <v>51</v>
      </c>
      <c r="B21" s="46"/>
      <c r="C21" s="46" t="s">
        <v>67</v>
      </c>
      <c r="D21" s="46" t="s">
        <v>82</v>
      </c>
      <c r="E21" s="46" t="s">
        <v>53</v>
      </c>
      <c r="F21" s="46" t="s">
        <v>44</v>
      </c>
      <c r="G21" s="47">
        <v>5</v>
      </c>
    </row>
    <row r="22" spans="1:7" x14ac:dyDescent="0.25">
      <c r="A22" s="45" t="s">
        <v>51</v>
      </c>
      <c r="B22" s="46"/>
      <c r="C22" s="46" t="s">
        <v>67</v>
      </c>
      <c r="D22" s="46" t="s">
        <v>79</v>
      </c>
      <c r="E22" s="46" t="s">
        <v>39</v>
      </c>
      <c r="F22" s="46" t="s">
        <v>40</v>
      </c>
      <c r="G22" s="47">
        <v>5</v>
      </c>
    </row>
    <row r="23" spans="1:7" x14ac:dyDescent="0.25">
      <c r="A23" s="48" t="s">
        <v>51</v>
      </c>
      <c r="B23" s="49"/>
      <c r="C23" s="49" t="s">
        <v>67</v>
      </c>
      <c r="D23" s="49" t="s">
        <v>79</v>
      </c>
      <c r="E23" s="49" t="s">
        <v>39</v>
      </c>
      <c r="F23" s="49" t="s">
        <v>40</v>
      </c>
      <c r="G23" s="40">
        <v>5</v>
      </c>
    </row>
  </sheetData>
  <conditionalFormatting sqref="A2:G23">
    <cfRule type="expression" dxfId="98" priority="1">
      <formula>$A2="GARA NAZIONALE 36/36"</formula>
    </cfRule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17A8-A1CA-4363-9545-66AFBD7821CF}">
  <dimension ref="A1:O51"/>
  <sheetViews>
    <sheetView workbookViewId="0">
      <selection activeCell="C1" sqref="C1"/>
    </sheetView>
  </sheetViews>
  <sheetFormatPr defaultRowHeight="15" x14ac:dyDescent="0.25"/>
  <cols>
    <col min="1" max="1" width="11.5703125" bestFit="1" customWidth="1"/>
    <col min="2" max="2" width="10.42578125" bestFit="1" customWidth="1"/>
    <col min="3" max="3" width="11.140625" bestFit="1" customWidth="1"/>
    <col min="4" max="4" width="30.85546875" bestFit="1" customWidth="1"/>
    <col min="5" max="5" width="12.5703125" bestFit="1" customWidth="1"/>
    <col min="6" max="6" width="11.28515625" bestFit="1" customWidth="1"/>
    <col min="7" max="7" width="77.42578125" bestFit="1" customWidth="1"/>
    <col min="8" max="8" width="18.710937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s="200" t="s">
        <v>72</v>
      </c>
      <c r="F2" t="s">
        <v>65</v>
      </c>
      <c r="G2" s="200" t="s">
        <v>7</v>
      </c>
      <c r="J2">
        <v>9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366</v>
      </c>
      <c r="B3" s="200" t="s">
        <v>72</v>
      </c>
      <c r="C3" t="s">
        <v>596</v>
      </c>
      <c r="D3" t="s">
        <v>24</v>
      </c>
      <c r="E3">
        <v>1</v>
      </c>
      <c r="G3" s="200" t="s">
        <v>481</v>
      </c>
      <c r="H3" t="s">
        <v>98</v>
      </c>
      <c r="I3">
        <v>2</v>
      </c>
      <c r="J3">
        <v>9</v>
      </c>
      <c r="K3">
        <v>45170</v>
      </c>
      <c r="L3" t="s">
        <v>65</v>
      </c>
      <c r="M3" t="s">
        <v>236</v>
      </c>
      <c r="N3" t="s">
        <v>65</v>
      </c>
      <c r="O3" t="s">
        <v>236</v>
      </c>
    </row>
    <row r="4" spans="1:15" x14ac:dyDescent="0.25">
      <c r="A4" t="s">
        <v>366</v>
      </c>
      <c r="B4" s="200" t="s">
        <v>72</v>
      </c>
      <c r="D4" t="s">
        <v>24</v>
      </c>
      <c r="E4">
        <v>1</v>
      </c>
      <c r="G4" s="200" t="s">
        <v>548</v>
      </c>
      <c r="H4" t="s">
        <v>201</v>
      </c>
      <c r="I4">
        <v>3</v>
      </c>
      <c r="J4">
        <v>9</v>
      </c>
      <c r="K4">
        <v>45170</v>
      </c>
      <c r="L4" t="s">
        <v>65</v>
      </c>
      <c r="M4" t="s">
        <v>236</v>
      </c>
      <c r="N4" t="s">
        <v>65</v>
      </c>
      <c r="O4" t="s">
        <v>236</v>
      </c>
    </row>
    <row r="5" spans="1:15" x14ac:dyDescent="0.25">
      <c r="A5" t="s">
        <v>366</v>
      </c>
      <c r="B5" s="200" t="s">
        <v>72</v>
      </c>
      <c r="D5" t="s">
        <v>24</v>
      </c>
      <c r="E5">
        <v>1</v>
      </c>
      <c r="G5" s="200" t="s">
        <v>328</v>
      </c>
      <c r="H5" t="s">
        <v>178</v>
      </c>
      <c r="I5">
        <v>6</v>
      </c>
      <c r="J5">
        <v>9</v>
      </c>
      <c r="K5">
        <v>45170</v>
      </c>
      <c r="L5" t="s">
        <v>65</v>
      </c>
      <c r="M5" t="s">
        <v>236</v>
      </c>
      <c r="N5" t="s">
        <v>65</v>
      </c>
      <c r="O5" t="s">
        <v>236</v>
      </c>
    </row>
    <row r="6" spans="1:15" x14ac:dyDescent="0.25">
      <c r="A6" t="s">
        <v>315</v>
      </c>
      <c r="B6" s="200" t="s">
        <v>72</v>
      </c>
      <c r="D6" t="s">
        <v>18</v>
      </c>
      <c r="E6">
        <v>2</v>
      </c>
      <c r="F6">
        <v>3</v>
      </c>
      <c r="G6" s="200" t="s">
        <v>324</v>
      </c>
      <c r="H6" t="s">
        <v>159</v>
      </c>
      <c r="I6">
        <v>1</v>
      </c>
      <c r="J6">
        <v>9</v>
      </c>
      <c r="K6">
        <v>45171</v>
      </c>
      <c r="L6">
        <v>45172</v>
      </c>
      <c r="M6" t="s">
        <v>216</v>
      </c>
      <c r="N6" t="s">
        <v>220</v>
      </c>
      <c r="O6" t="s">
        <v>259</v>
      </c>
    </row>
    <row r="7" spans="1:15" x14ac:dyDescent="0.25">
      <c r="A7" t="s">
        <v>315</v>
      </c>
      <c r="B7" s="200" t="s">
        <v>72</v>
      </c>
      <c r="D7" t="s">
        <v>18</v>
      </c>
      <c r="E7">
        <v>2</v>
      </c>
      <c r="F7">
        <v>3</v>
      </c>
      <c r="G7" s="200" t="s">
        <v>376</v>
      </c>
      <c r="H7" t="s">
        <v>133</v>
      </c>
      <c r="I7">
        <v>5</v>
      </c>
      <c r="J7">
        <v>9</v>
      </c>
      <c r="K7">
        <v>45171</v>
      </c>
      <c r="L7">
        <v>45172</v>
      </c>
      <c r="M7" t="s">
        <v>216</v>
      </c>
      <c r="N7" t="s">
        <v>220</v>
      </c>
      <c r="O7" t="s">
        <v>259</v>
      </c>
    </row>
    <row r="8" spans="1:15" x14ac:dyDescent="0.25">
      <c r="A8" t="s">
        <v>345</v>
      </c>
      <c r="B8" s="200" t="s">
        <v>72</v>
      </c>
      <c r="D8" t="s">
        <v>23</v>
      </c>
      <c r="E8">
        <v>2</v>
      </c>
      <c r="G8" s="200" t="s">
        <v>438</v>
      </c>
      <c r="H8" t="s">
        <v>173</v>
      </c>
      <c r="I8">
        <v>7</v>
      </c>
      <c r="J8">
        <v>9</v>
      </c>
      <c r="K8">
        <v>45171</v>
      </c>
      <c r="L8" t="s">
        <v>65</v>
      </c>
      <c r="M8" t="s">
        <v>216</v>
      </c>
      <c r="N8" t="s">
        <v>65</v>
      </c>
      <c r="O8" t="s">
        <v>216</v>
      </c>
    </row>
    <row r="9" spans="1:15" x14ac:dyDescent="0.25">
      <c r="A9" t="s">
        <v>355</v>
      </c>
      <c r="B9" s="200" t="s">
        <v>72</v>
      </c>
      <c r="D9" t="s">
        <v>22</v>
      </c>
      <c r="E9">
        <v>3</v>
      </c>
      <c r="G9" s="200" t="s">
        <v>329</v>
      </c>
      <c r="H9" t="s">
        <v>193</v>
      </c>
      <c r="I9">
        <v>3</v>
      </c>
      <c r="J9">
        <v>9</v>
      </c>
      <c r="K9">
        <v>45172</v>
      </c>
      <c r="L9" t="s">
        <v>65</v>
      </c>
      <c r="M9" t="s">
        <v>220</v>
      </c>
      <c r="N9" t="s">
        <v>65</v>
      </c>
      <c r="O9" t="s">
        <v>220</v>
      </c>
    </row>
    <row r="10" spans="1:15" x14ac:dyDescent="0.25">
      <c r="A10" t="s">
        <v>355</v>
      </c>
      <c r="B10" s="200" t="s">
        <v>72</v>
      </c>
      <c r="D10" t="s">
        <v>23</v>
      </c>
      <c r="E10">
        <v>3</v>
      </c>
      <c r="G10" s="200" t="s">
        <v>327</v>
      </c>
      <c r="H10" t="s">
        <v>92</v>
      </c>
      <c r="I10">
        <v>4</v>
      </c>
      <c r="J10">
        <v>9</v>
      </c>
      <c r="K10">
        <v>45172</v>
      </c>
      <c r="L10" t="s">
        <v>65</v>
      </c>
      <c r="M10" t="s">
        <v>220</v>
      </c>
      <c r="N10" t="s">
        <v>65</v>
      </c>
      <c r="O10" t="s">
        <v>220</v>
      </c>
    </row>
    <row r="11" spans="1:15" x14ac:dyDescent="0.25">
      <c r="A11" t="s">
        <v>355</v>
      </c>
      <c r="B11" s="200" t="s">
        <v>72</v>
      </c>
      <c r="D11" t="s">
        <v>22</v>
      </c>
      <c r="E11">
        <v>3</v>
      </c>
      <c r="G11" s="200" t="s">
        <v>329</v>
      </c>
      <c r="H11" t="s">
        <v>167</v>
      </c>
      <c r="I11">
        <v>7</v>
      </c>
      <c r="J11">
        <v>9</v>
      </c>
      <c r="K11">
        <v>45172</v>
      </c>
      <c r="L11" t="s">
        <v>65</v>
      </c>
      <c r="M11" t="s">
        <v>220</v>
      </c>
      <c r="N11" t="s">
        <v>65</v>
      </c>
      <c r="O11" t="s">
        <v>220</v>
      </c>
    </row>
    <row r="12" spans="1:15" x14ac:dyDescent="0.25">
      <c r="A12" t="s">
        <v>355</v>
      </c>
      <c r="B12" s="200" t="s">
        <v>72</v>
      </c>
      <c r="D12" t="s">
        <v>24</v>
      </c>
      <c r="E12">
        <v>3</v>
      </c>
      <c r="G12" s="200" t="s">
        <v>437</v>
      </c>
      <c r="H12" t="s">
        <v>443</v>
      </c>
      <c r="I12">
        <v>7</v>
      </c>
      <c r="J12">
        <v>9</v>
      </c>
      <c r="K12">
        <v>45172</v>
      </c>
      <c r="L12" t="s">
        <v>65</v>
      </c>
      <c r="M12" t="s">
        <v>220</v>
      </c>
      <c r="N12" t="s">
        <v>65</v>
      </c>
      <c r="O12" t="s">
        <v>220</v>
      </c>
    </row>
    <row r="13" spans="1:15" x14ac:dyDescent="0.25">
      <c r="A13" t="s">
        <v>360</v>
      </c>
      <c r="B13" s="200" t="s">
        <v>72</v>
      </c>
      <c r="D13" t="s">
        <v>24</v>
      </c>
      <c r="E13">
        <v>5</v>
      </c>
      <c r="G13" s="200" t="s">
        <v>328</v>
      </c>
      <c r="H13" t="s">
        <v>162</v>
      </c>
      <c r="I13">
        <v>1</v>
      </c>
      <c r="J13">
        <v>9</v>
      </c>
      <c r="K13">
        <v>45174</v>
      </c>
      <c r="L13" t="s">
        <v>65</v>
      </c>
      <c r="M13" t="s">
        <v>223</v>
      </c>
      <c r="N13" t="s">
        <v>65</v>
      </c>
      <c r="O13" t="s">
        <v>223</v>
      </c>
    </row>
    <row r="14" spans="1:15" x14ac:dyDescent="0.25">
      <c r="A14" t="s">
        <v>360</v>
      </c>
      <c r="B14" s="200" t="s">
        <v>72</v>
      </c>
      <c r="D14" t="s">
        <v>23</v>
      </c>
      <c r="E14">
        <v>5</v>
      </c>
      <c r="G14" s="200" t="s">
        <v>327</v>
      </c>
      <c r="H14" t="s">
        <v>88</v>
      </c>
      <c r="I14">
        <v>2</v>
      </c>
      <c r="J14">
        <v>9</v>
      </c>
      <c r="K14">
        <v>45174</v>
      </c>
      <c r="L14" t="s">
        <v>65</v>
      </c>
      <c r="M14" t="s">
        <v>223</v>
      </c>
      <c r="N14" t="s">
        <v>65</v>
      </c>
      <c r="O14" t="s">
        <v>223</v>
      </c>
    </row>
    <row r="15" spans="1:15" x14ac:dyDescent="0.25">
      <c r="A15" t="s">
        <v>313</v>
      </c>
      <c r="B15" s="200" t="s">
        <v>72</v>
      </c>
      <c r="D15" t="s">
        <v>18</v>
      </c>
      <c r="E15">
        <v>5</v>
      </c>
      <c r="F15">
        <v>6</v>
      </c>
      <c r="G15" s="200" t="s">
        <v>559</v>
      </c>
      <c r="H15" t="s">
        <v>85</v>
      </c>
      <c r="I15">
        <v>4</v>
      </c>
      <c r="J15">
        <v>9</v>
      </c>
      <c r="K15">
        <v>45174</v>
      </c>
      <c r="L15">
        <v>45175</v>
      </c>
      <c r="M15" t="s">
        <v>223</v>
      </c>
      <c r="N15" t="s">
        <v>215</v>
      </c>
      <c r="O15" t="s">
        <v>312</v>
      </c>
    </row>
    <row r="16" spans="1:15" x14ac:dyDescent="0.25">
      <c r="A16" t="s">
        <v>322</v>
      </c>
      <c r="B16" s="200" t="s">
        <v>72</v>
      </c>
      <c r="D16" t="s">
        <v>208</v>
      </c>
      <c r="E16">
        <v>6</v>
      </c>
      <c r="F16">
        <v>9</v>
      </c>
      <c r="G16" s="200" t="s">
        <v>321</v>
      </c>
      <c r="H16" t="s">
        <v>143</v>
      </c>
      <c r="I16">
        <v>4</v>
      </c>
      <c r="J16">
        <v>9</v>
      </c>
      <c r="K16">
        <v>45175</v>
      </c>
      <c r="L16">
        <v>45178</v>
      </c>
      <c r="M16" t="s">
        <v>215</v>
      </c>
      <c r="N16" t="s">
        <v>216</v>
      </c>
      <c r="O16" t="s">
        <v>217</v>
      </c>
    </row>
    <row r="17" spans="1:15" x14ac:dyDescent="0.25">
      <c r="A17" t="s">
        <v>388</v>
      </c>
      <c r="B17" s="200" t="s">
        <v>72</v>
      </c>
      <c r="D17" t="s">
        <v>23</v>
      </c>
      <c r="E17">
        <v>6</v>
      </c>
      <c r="G17" s="200" t="s">
        <v>327</v>
      </c>
      <c r="H17" t="s">
        <v>591</v>
      </c>
      <c r="I17">
        <v>4</v>
      </c>
      <c r="J17">
        <v>9</v>
      </c>
      <c r="K17">
        <v>45175</v>
      </c>
      <c r="L17" t="s">
        <v>65</v>
      </c>
      <c r="M17" t="s">
        <v>215</v>
      </c>
      <c r="N17" t="s">
        <v>65</v>
      </c>
      <c r="O17" t="s">
        <v>215</v>
      </c>
    </row>
    <row r="18" spans="1:15" x14ac:dyDescent="0.25">
      <c r="A18" t="s">
        <v>277</v>
      </c>
      <c r="B18" s="200" t="s">
        <v>72</v>
      </c>
      <c r="D18" t="s">
        <v>20</v>
      </c>
      <c r="E18">
        <v>6</v>
      </c>
      <c r="F18">
        <v>10</v>
      </c>
      <c r="G18" s="200" t="s">
        <v>267</v>
      </c>
      <c r="H18" t="s">
        <v>49</v>
      </c>
      <c r="I18">
        <v>3</v>
      </c>
      <c r="J18">
        <v>9</v>
      </c>
      <c r="K18">
        <v>45175</v>
      </c>
      <c r="L18">
        <v>45179</v>
      </c>
      <c r="M18" t="s">
        <v>215</v>
      </c>
      <c r="N18" t="s">
        <v>220</v>
      </c>
      <c r="O18" t="s">
        <v>234</v>
      </c>
    </row>
    <row r="19" spans="1:15" x14ac:dyDescent="0.25">
      <c r="A19" t="s">
        <v>388</v>
      </c>
      <c r="B19" s="200" t="s">
        <v>72</v>
      </c>
      <c r="D19" t="s">
        <v>23</v>
      </c>
      <c r="E19">
        <v>6</v>
      </c>
      <c r="G19" s="200" t="s">
        <v>327</v>
      </c>
      <c r="H19" t="s">
        <v>184</v>
      </c>
      <c r="I19">
        <v>6</v>
      </c>
      <c r="J19">
        <v>9</v>
      </c>
      <c r="K19">
        <v>45175</v>
      </c>
      <c r="L19" t="s">
        <v>65</v>
      </c>
      <c r="M19" t="s">
        <v>215</v>
      </c>
      <c r="N19" t="s">
        <v>65</v>
      </c>
      <c r="O19" t="s">
        <v>215</v>
      </c>
    </row>
    <row r="20" spans="1:15" x14ac:dyDescent="0.25">
      <c r="A20" t="s">
        <v>277</v>
      </c>
      <c r="B20" s="200" t="s">
        <v>72</v>
      </c>
      <c r="D20" t="s">
        <v>20</v>
      </c>
      <c r="E20">
        <v>6</v>
      </c>
      <c r="F20">
        <v>10</v>
      </c>
      <c r="G20" s="200" t="s">
        <v>268</v>
      </c>
      <c r="H20" t="s">
        <v>173</v>
      </c>
      <c r="I20">
        <v>7</v>
      </c>
      <c r="J20">
        <v>9</v>
      </c>
      <c r="K20">
        <v>45175</v>
      </c>
      <c r="L20">
        <v>45179</v>
      </c>
      <c r="M20" t="s">
        <v>215</v>
      </c>
      <c r="N20" t="s">
        <v>220</v>
      </c>
      <c r="O20" t="s">
        <v>234</v>
      </c>
    </row>
    <row r="21" spans="1:15" x14ac:dyDescent="0.25">
      <c r="A21" t="s">
        <v>361</v>
      </c>
      <c r="B21" s="200" t="s">
        <v>72</v>
      </c>
      <c r="D21" t="s">
        <v>23</v>
      </c>
      <c r="E21">
        <v>7</v>
      </c>
      <c r="G21" s="200" t="s">
        <v>327</v>
      </c>
      <c r="H21" t="s">
        <v>43</v>
      </c>
      <c r="I21">
        <v>1</v>
      </c>
      <c r="J21">
        <v>9</v>
      </c>
      <c r="K21">
        <v>45176</v>
      </c>
      <c r="L21" t="s">
        <v>65</v>
      </c>
      <c r="M21" t="s">
        <v>219</v>
      </c>
      <c r="N21" t="s">
        <v>65</v>
      </c>
      <c r="O21" t="s">
        <v>219</v>
      </c>
    </row>
    <row r="22" spans="1:15" x14ac:dyDescent="0.25">
      <c r="A22" t="s">
        <v>361</v>
      </c>
      <c r="B22" s="200" t="s">
        <v>72</v>
      </c>
      <c r="D22" t="s">
        <v>24</v>
      </c>
      <c r="E22">
        <v>7</v>
      </c>
      <c r="G22" s="200" t="s">
        <v>328</v>
      </c>
      <c r="H22" t="s">
        <v>592</v>
      </c>
      <c r="I22">
        <v>4</v>
      </c>
      <c r="J22">
        <v>9</v>
      </c>
      <c r="K22">
        <v>45176</v>
      </c>
      <c r="L22" t="s">
        <v>65</v>
      </c>
      <c r="M22" t="s">
        <v>219</v>
      </c>
      <c r="N22" t="s">
        <v>65</v>
      </c>
      <c r="O22" t="s">
        <v>219</v>
      </c>
    </row>
    <row r="23" spans="1:15" x14ac:dyDescent="0.25">
      <c r="A23" t="s">
        <v>362</v>
      </c>
      <c r="B23" s="200" t="s">
        <v>72</v>
      </c>
      <c r="D23" t="s">
        <v>24</v>
      </c>
      <c r="E23">
        <v>9</v>
      </c>
      <c r="G23" s="200" t="s">
        <v>328</v>
      </c>
      <c r="H23" t="s">
        <v>161</v>
      </c>
      <c r="I23">
        <v>1</v>
      </c>
      <c r="J23">
        <v>9</v>
      </c>
      <c r="K23">
        <v>45178</v>
      </c>
      <c r="L23" t="s">
        <v>65</v>
      </c>
      <c r="M23" t="s">
        <v>216</v>
      </c>
      <c r="N23" t="s">
        <v>65</v>
      </c>
      <c r="O23" t="s">
        <v>216</v>
      </c>
    </row>
    <row r="24" spans="1:15" x14ac:dyDescent="0.25">
      <c r="A24" t="s">
        <v>362</v>
      </c>
      <c r="B24" s="200" t="s">
        <v>72</v>
      </c>
      <c r="D24" t="s">
        <v>24</v>
      </c>
      <c r="E24">
        <v>9</v>
      </c>
      <c r="G24" s="200" t="s">
        <v>538</v>
      </c>
      <c r="H24" t="s">
        <v>537</v>
      </c>
      <c r="I24">
        <v>2</v>
      </c>
      <c r="J24">
        <v>9</v>
      </c>
      <c r="K24">
        <v>45178</v>
      </c>
      <c r="L24" t="s">
        <v>65</v>
      </c>
      <c r="M24" t="s">
        <v>216</v>
      </c>
      <c r="N24" t="s">
        <v>65</v>
      </c>
      <c r="O24" t="s">
        <v>216</v>
      </c>
    </row>
    <row r="25" spans="1:15" x14ac:dyDescent="0.25">
      <c r="A25" t="s">
        <v>362</v>
      </c>
      <c r="B25" s="200" t="s">
        <v>72</v>
      </c>
      <c r="D25" t="s">
        <v>24</v>
      </c>
      <c r="E25">
        <v>9</v>
      </c>
      <c r="G25" s="200" t="s">
        <v>328</v>
      </c>
      <c r="H25" t="s">
        <v>90</v>
      </c>
      <c r="I25">
        <v>6</v>
      </c>
      <c r="J25">
        <v>9</v>
      </c>
      <c r="K25">
        <v>45178</v>
      </c>
      <c r="L25" t="s">
        <v>65</v>
      </c>
      <c r="M25" t="s">
        <v>216</v>
      </c>
      <c r="N25" t="s">
        <v>65</v>
      </c>
      <c r="O25" t="s">
        <v>216</v>
      </c>
    </row>
    <row r="26" spans="1:15" x14ac:dyDescent="0.25">
      <c r="A26" t="s">
        <v>362</v>
      </c>
      <c r="B26" s="200" t="s">
        <v>72</v>
      </c>
      <c r="D26" t="s">
        <v>22</v>
      </c>
      <c r="E26">
        <v>9</v>
      </c>
      <c r="G26" s="200" t="s">
        <v>521</v>
      </c>
      <c r="H26" t="s">
        <v>139</v>
      </c>
      <c r="I26">
        <v>6</v>
      </c>
      <c r="J26">
        <v>9</v>
      </c>
      <c r="K26">
        <v>45178</v>
      </c>
      <c r="L26" t="s">
        <v>65</v>
      </c>
      <c r="M26" t="s">
        <v>216</v>
      </c>
      <c r="N26" t="s">
        <v>65</v>
      </c>
      <c r="O26" t="s">
        <v>216</v>
      </c>
    </row>
    <row r="27" spans="1:15" x14ac:dyDescent="0.25">
      <c r="A27" t="s">
        <v>362</v>
      </c>
      <c r="B27" s="200" t="s">
        <v>72</v>
      </c>
      <c r="D27" t="s">
        <v>22</v>
      </c>
      <c r="E27">
        <v>9</v>
      </c>
      <c r="G27" s="200" t="s">
        <v>329</v>
      </c>
      <c r="H27" t="s">
        <v>174</v>
      </c>
      <c r="I27">
        <v>7</v>
      </c>
      <c r="J27">
        <v>9</v>
      </c>
      <c r="K27">
        <v>45178</v>
      </c>
      <c r="L27" t="s">
        <v>65</v>
      </c>
      <c r="M27" t="s">
        <v>216</v>
      </c>
      <c r="N27" t="s">
        <v>65</v>
      </c>
      <c r="O27" t="s">
        <v>216</v>
      </c>
    </row>
    <row r="28" spans="1:15" x14ac:dyDescent="0.25">
      <c r="A28" t="s">
        <v>406</v>
      </c>
      <c r="B28" s="200" t="s">
        <v>72</v>
      </c>
      <c r="D28" t="s">
        <v>24</v>
      </c>
      <c r="E28">
        <v>10</v>
      </c>
      <c r="G28" s="200" t="s">
        <v>481</v>
      </c>
      <c r="H28" t="s">
        <v>488</v>
      </c>
      <c r="I28">
        <v>2</v>
      </c>
      <c r="J28">
        <v>9</v>
      </c>
      <c r="K28">
        <v>45179</v>
      </c>
      <c r="L28" t="s">
        <v>65</v>
      </c>
      <c r="M28" t="s">
        <v>220</v>
      </c>
      <c r="N28" t="s">
        <v>65</v>
      </c>
      <c r="O28" t="s">
        <v>220</v>
      </c>
    </row>
    <row r="29" spans="1:15" x14ac:dyDescent="0.25">
      <c r="A29" t="s">
        <v>406</v>
      </c>
      <c r="B29" s="200" t="s">
        <v>72</v>
      </c>
      <c r="D29" t="s">
        <v>24</v>
      </c>
      <c r="E29">
        <v>10</v>
      </c>
      <c r="G29" s="200" t="s">
        <v>328</v>
      </c>
      <c r="H29" t="s">
        <v>192</v>
      </c>
      <c r="I29">
        <v>3</v>
      </c>
      <c r="J29">
        <v>9</v>
      </c>
      <c r="K29">
        <v>45179</v>
      </c>
      <c r="L29" t="s">
        <v>65</v>
      </c>
      <c r="M29" t="s">
        <v>220</v>
      </c>
      <c r="N29" t="s">
        <v>65</v>
      </c>
      <c r="O29" t="s">
        <v>220</v>
      </c>
    </row>
    <row r="30" spans="1:15" x14ac:dyDescent="0.25">
      <c r="A30" t="s">
        <v>406</v>
      </c>
      <c r="B30" s="200" t="s">
        <v>72</v>
      </c>
      <c r="D30" t="s">
        <v>24</v>
      </c>
      <c r="E30">
        <v>10</v>
      </c>
      <c r="G30" s="200" t="s">
        <v>328</v>
      </c>
      <c r="H30" t="s">
        <v>127</v>
      </c>
      <c r="I30">
        <v>5</v>
      </c>
      <c r="J30">
        <v>9</v>
      </c>
      <c r="K30">
        <v>45179</v>
      </c>
      <c r="L30" t="s">
        <v>65</v>
      </c>
      <c r="M30" t="s">
        <v>220</v>
      </c>
      <c r="N30" t="s">
        <v>65</v>
      </c>
      <c r="O30" t="s">
        <v>220</v>
      </c>
    </row>
    <row r="31" spans="1:15" x14ac:dyDescent="0.25">
      <c r="A31" t="s">
        <v>406</v>
      </c>
      <c r="B31" s="200" t="s">
        <v>72</v>
      </c>
      <c r="D31" t="s">
        <v>24</v>
      </c>
      <c r="E31">
        <v>10</v>
      </c>
      <c r="G31" s="200" t="s">
        <v>439</v>
      </c>
      <c r="H31" t="s">
        <v>170</v>
      </c>
      <c r="I31">
        <v>7</v>
      </c>
      <c r="J31">
        <v>9</v>
      </c>
      <c r="K31">
        <v>45179</v>
      </c>
      <c r="L31" t="s">
        <v>65</v>
      </c>
      <c r="M31" t="s">
        <v>220</v>
      </c>
      <c r="N31" t="s">
        <v>65</v>
      </c>
      <c r="O31" t="s">
        <v>220</v>
      </c>
    </row>
    <row r="32" spans="1:15" x14ac:dyDescent="0.25">
      <c r="A32" t="s">
        <v>406</v>
      </c>
      <c r="B32" s="200" t="s">
        <v>72</v>
      </c>
      <c r="D32" t="s">
        <v>23</v>
      </c>
      <c r="E32">
        <v>10</v>
      </c>
      <c r="G32" s="200" t="s">
        <v>436</v>
      </c>
      <c r="H32" t="s">
        <v>443</v>
      </c>
      <c r="I32">
        <v>7</v>
      </c>
      <c r="J32">
        <v>9</v>
      </c>
      <c r="K32">
        <v>45179</v>
      </c>
      <c r="L32" t="s">
        <v>65</v>
      </c>
      <c r="M32" t="s">
        <v>220</v>
      </c>
      <c r="N32" t="s">
        <v>65</v>
      </c>
      <c r="O32" t="s">
        <v>220</v>
      </c>
    </row>
    <row r="33" spans="1:15" x14ac:dyDescent="0.25">
      <c r="A33" t="s">
        <v>342</v>
      </c>
      <c r="B33" s="200" t="s">
        <v>72</v>
      </c>
      <c r="D33" t="s">
        <v>23</v>
      </c>
      <c r="E33">
        <v>12</v>
      </c>
      <c r="G33" s="200" t="s">
        <v>327</v>
      </c>
      <c r="H33" t="s">
        <v>133</v>
      </c>
      <c r="I33">
        <v>5</v>
      </c>
      <c r="J33">
        <v>9</v>
      </c>
      <c r="K33">
        <v>45181</v>
      </c>
      <c r="L33" t="s">
        <v>65</v>
      </c>
      <c r="M33" t="s">
        <v>223</v>
      </c>
      <c r="N33" t="s">
        <v>65</v>
      </c>
      <c r="O33" t="s">
        <v>223</v>
      </c>
    </row>
    <row r="34" spans="1:15" x14ac:dyDescent="0.25">
      <c r="A34" t="s">
        <v>347</v>
      </c>
      <c r="B34" s="200" t="s">
        <v>72</v>
      </c>
      <c r="D34" t="s">
        <v>24</v>
      </c>
      <c r="E34">
        <v>16</v>
      </c>
      <c r="G34" s="200" t="s">
        <v>328</v>
      </c>
      <c r="H34" t="s">
        <v>156</v>
      </c>
      <c r="I34">
        <v>1</v>
      </c>
      <c r="J34">
        <v>9</v>
      </c>
      <c r="K34">
        <v>45185</v>
      </c>
      <c r="L34" t="s">
        <v>65</v>
      </c>
      <c r="M34" t="s">
        <v>216</v>
      </c>
      <c r="N34" t="s">
        <v>65</v>
      </c>
      <c r="O34" t="s">
        <v>216</v>
      </c>
    </row>
    <row r="35" spans="1:15" x14ac:dyDescent="0.25">
      <c r="A35" t="s">
        <v>431</v>
      </c>
      <c r="B35" s="200" t="s">
        <v>72</v>
      </c>
      <c r="D35" t="s">
        <v>18</v>
      </c>
      <c r="E35">
        <v>16</v>
      </c>
      <c r="F35">
        <v>17</v>
      </c>
      <c r="G35" s="200" t="s">
        <v>506</v>
      </c>
      <c r="H35" t="s">
        <v>487</v>
      </c>
      <c r="I35">
        <v>2</v>
      </c>
      <c r="J35">
        <v>9</v>
      </c>
      <c r="K35">
        <v>45185</v>
      </c>
      <c r="L35">
        <v>45186</v>
      </c>
      <c r="M35" t="s">
        <v>216</v>
      </c>
      <c r="N35" t="s">
        <v>220</v>
      </c>
      <c r="O35" t="s">
        <v>259</v>
      </c>
    </row>
    <row r="36" spans="1:15" x14ac:dyDescent="0.25">
      <c r="A36" t="s">
        <v>431</v>
      </c>
      <c r="B36" s="200" t="s">
        <v>72</v>
      </c>
      <c r="D36" t="s">
        <v>19</v>
      </c>
      <c r="E36">
        <v>16</v>
      </c>
      <c r="F36">
        <v>17</v>
      </c>
      <c r="G36" s="200" t="s">
        <v>418</v>
      </c>
      <c r="H36" t="s">
        <v>586</v>
      </c>
      <c r="I36">
        <v>6</v>
      </c>
      <c r="J36">
        <v>9</v>
      </c>
      <c r="K36">
        <v>45185</v>
      </c>
      <c r="L36">
        <v>45186</v>
      </c>
      <c r="M36" t="s">
        <v>216</v>
      </c>
      <c r="N36" t="s">
        <v>220</v>
      </c>
      <c r="O36" t="s">
        <v>259</v>
      </c>
    </row>
    <row r="37" spans="1:15" x14ac:dyDescent="0.25">
      <c r="A37" t="s">
        <v>347</v>
      </c>
      <c r="B37" s="200" t="s">
        <v>72</v>
      </c>
      <c r="D37" t="s">
        <v>22</v>
      </c>
      <c r="E37">
        <v>16</v>
      </c>
      <c r="G37" s="200" t="s">
        <v>565</v>
      </c>
      <c r="H37" t="s">
        <v>172</v>
      </c>
      <c r="I37">
        <v>7</v>
      </c>
      <c r="J37">
        <v>9</v>
      </c>
      <c r="K37">
        <v>45185</v>
      </c>
      <c r="L37" t="s">
        <v>65</v>
      </c>
      <c r="M37" t="s">
        <v>216</v>
      </c>
      <c r="N37" t="s">
        <v>65</v>
      </c>
      <c r="O37" t="s">
        <v>216</v>
      </c>
    </row>
    <row r="38" spans="1:15" x14ac:dyDescent="0.25">
      <c r="A38" t="s">
        <v>363</v>
      </c>
      <c r="B38" s="200" t="s">
        <v>72</v>
      </c>
      <c r="D38" t="s">
        <v>23</v>
      </c>
      <c r="E38">
        <v>17</v>
      </c>
      <c r="G38" s="200" t="s">
        <v>327</v>
      </c>
      <c r="H38" t="s">
        <v>330</v>
      </c>
      <c r="I38">
        <v>1</v>
      </c>
      <c r="J38">
        <v>9</v>
      </c>
      <c r="K38">
        <v>45186</v>
      </c>
      <c r="L38" t="s">
        <v>65</v>
      </c>
      <c r="M38" t="s">
        <v>220</v>
      </c>
      <c r="N38" t="s">
        <v>65</v>
      </c>
      <c r="O38" t="s">
        <v>220</v>
      </c>
    </row>
    <row r="39" spans="1:15" x14ac:dyDescent="0.25">
      <c r="A39" t="s">
        <v>363</v>
      </c>
      <c r="B39" s="200" t="s">
        <v>72</v>
      </c>
      <c r="D39" t="s">
        <v>22</v>
      </c>
      <c r="E39">
        <v>17</v>
      </c>
      <c r="G39" s="200" t="s">
        <v>329</v>
      </c>
      <c r="H39" t="s">
        <v>531</v>
      </c>
      <c r="I39">
        <v>4</v>
      </c>
      <c r="J39">
        <v>9</v>
      </c>
      <c r="K39">
        <v>45186</v>
      </c>
      <c r="L39" t="s">
        <v>65</v>
      </c>
      <c r="M39" t="s">
        <v>220</v>
      </c>
      <c r="N39" t="s">
        <v>65</v>
      </c>
      <c r="O39" t="s">
        <v>220</v>
      </c>
    </row>
    <row r="40" spans="1:15" x14ac:dyDescent="0.25">
      <c r="A40" t="s">
        <v>363</v>
      </c>
      <c r="B40" s="200" t="s">
        <v>72</v>
      </c>
      <c r="D40" t="s">
        <v>24</v>
      </c>
      <c r="E40">
        <v>17</v>
      </c>
      <c r="G40" s="200" t="s">
        <v>328</v>
      </c>
      <c r="H40" t="s">
        <v>145</v>
      </c>
      <c r="I40">
        <v>4</v>
      </c>
      <c r="J40">
        <v>9</v>
      </c>
      <c r="K40">
        <v>45186</v>
      </c>
      <c r="L40" t="s">
        <v>65</v>
      </c>
      <c r="M40" t="s">
        <v>220</v>
      </c>
      <c r="N40" t="s">
        <v>65</v>
      </c>
      <c r="O40" t="s">
        <v>220</v>
      </c>
    </row>
    <row r="41" spans="1:15" x14ac:dyDescent="0.25">
      <c r="A41" t="s">
        <v>363</v>
      </c>
      <c r="B41" s="200" t="s">
        <v>72</v>
      </c>
      <c r="D41" t="s">
        <v>24</v>
      </c>
      <c r="E41">
        <v>17</v>
      </c>
      <c r="G41" s="200" t="s">
        <v>328</v>
      </c>
      <c r="H41" t="s">
        <v>377</v>
      </c>
      <c r="I41">
        <v>5</v>
      </c>
      <c r="J41">
        <v>9</v>
      </c>
      <c r="K41">
        <v>45186</v>
      </c>
      <c r="L41" t="s">
        <v>65</v>
      </c>
      <c r="M41" t="s">
        <v>220</v>
      </c>
      <c r="N41" t="s">
        <v>65</v>
      </c>
      <c r="O41" t="s">
        <v>220</v>
      </c>
    </row>
    <row r="42" spans="1:15" x14ac:dyDescent="0.25">
      <c r="A42" t="s">
        <v>363</v>
      </c>
      <c r="B42" s="200" t="s">
        <v>72</v>
      </c>
      <c r="D42" t="s">
        <v>22</v>
      </c>
      <c r="E42">
        <v>17</v>
      </c>
      <c r="G42" s="200" t="s">
        <v>442</v>
      </c>
      <c r="H42" t="s">
        <v>174</v>
      </c>
      <c r="I42">
        <v>7</v>
      </c>
      <c r="J42">
        <v>9</v>
      </c>
      <c r="K42">
        <v>45186</v>
      </c>
      <c r="L42" t="s">
        <v>65</v>
      </c>
      <c r="M42" t="s">
        <v>220</v>
      </c>
      <c r="N42" t="s">
        <v>65</v>
      </c>
      <c r="O42" t="s">
        <v>220</v>
      </c>
    </row>
    <row r="43" spans="1:15" x14ac:dyDescent="0.25">
      <c r="A43" t="s">
        <v>363</v>
      </c>
      <c r="B43" s="200" t="s">
        <v>72</v>
      </c>
      <c r="D43" t="s">
        <v>23</v>
      </c>
      <c r="E43">
        <v>17</v>
      </c>
      <c r="G43" s="200" t="s">
        <v>438</v>
      </c>
      <c r="H43" t="s">
        <v>170</v>
      </c>
      <c r="I43">
        <v>7</v>
      </c>
      <c r="J43">
        <v>9</v>
      </c>
      <c r="K43">
        <v>45186</v>
      </c>
      <c r="L43" t="s">
        <v>65</v>
      </c>
      <c r="M43" t="s">
        <v>220</v>
      </c>
      <c r="N43" t="s">
        <v>65</v>
      </c>
      <c r="O43" t="s">
        <v>220</v>
      </c>
    </row>
    <row r="44" spans="1:15" x14ac:dyDescent="0.25">
      <c r="A44" t="s">
        <v>274</v>
      </c>
      <c r="B44" s="200" t="s">
        <v>72</v>
      </c>
      <c r="D44" t="s">
        <v>51</v>
      </c>
      <c r="E44">
        <v>22</v>
      </c>
      <c r="F44">
        <v>24</v>
      </c>
      <c r="G44" s="200" t="s">
        <v>469</v>
      </c>
      <c r="H44" t="s">
        <v>273</v>
      </c>
      <c r="I44">
        <v>4</v>
      </c>
      <c r="J44">
        <v>9</v>
      </c>
      <c r="K44">
        <v>45191</v>
      </c>
      <c r="L44">
        <v>45193</v>
      </c>
      <c r="M44" t="s">
        <v>236</v>
      </c>
      <c r="N44" t="s">
        <v>220</v>
      </c>
      <c r="O44" t="s">
        <v>237</v>
      </c>
    </row>
    <row r="45" spans="1:15" x14ac:dyDescent="0.25">
      <c r="A45" t="s">
        <v>349</v>
      </c>
      <c r="B45" s="200" t="s">
        <v>72</v>
      </c>
      <c r="D45" t="s">
        <v>24</v>
      </c>
      <c r="E45">
        <v>23</v>
      </c>
      <c r="G45" s="200" t="s">
        <v>422</v>
      </c>
      <c r="H45" t="s">
        <v>163</v>
      </c>
      <c r="I45">
        <v>1</v>
      </c>
      <c r="J45">
        <v>9</v>
      </c>
      <c r="K45">
        <v>45192</v>
      </c>
      <c r="L45" t="s">
        <v>65</v>
      </c>
      <c r="M45" t="s">
        <v>216</v>
      </c>
      <c r="N45" t="s">
        <v>65</v>
      </c>
      <c r="O45" t="s">
        <v>216</v>
      </c>
    </row>
    <row r="46" spans="1:15" x14ac:dyDescent="0.25">
      <c r="A46" t="s">
        <v>275</v>
      </c>
      <c r="B46" s="200" t="s">
        <v>72</v>
      </c>
      <c r="D46" t="s">
        <v>18</v>
      </c>
      <c r="E46">
        <v>23</v>
      </c>
      <c r="F46">
        <v>24</v>
      </c>
      <c r="G46" s="200" t="s">
        <v>503</v>
      </c>
      <c r="H46" t="s">
        <v>504</v>
      </c>
      <c r="I46">
        <v>2</v>
      </c>
      <c r="J46">
        <v>9</v>
      </c>
      <c r="K46">
        <v>45192</v>
      </c>
      <c r="L46">
        <v>45193</v>
      </c>
      <c r="M46" t="s">
        <v>216</v>
      </c>
      <c r="N46" t="s">
        <v>220</v>
      </c>
      <c r="O46" t="s">
        <v>259</v>
      </c>
    </row>
    <row r="47" spans="1:15" x14ac:dyDescent="0.25">
      <c r="A47" t="s">
        <v>275</v>
      </c>
      <c r="B47" s="200" t="s">
        <v>72</v>
      </c>
      <c r="D47" t="s">
        <v>18</v>
      </c>
      <c r="E47">
        <v>23</v>
      </c>
      <c r="F47">
        <v>24</v>
      </c>
      <c r="G47" s="200" t="s">
        <v>378</v>
      </c>
      <c r="H47" t="s">
        <v>135</v>
      </c>
      <c r="I47">
        <v>5</v>
      </c>
      <c r="J47">
        <v>9</v>
      </c>
      <c r="K47">
        <v>45192</v>
      </c>
      <c r="L47">
        <v>45193</v>
      </c>
      <c r="M47" t="s">
        <v>216</v>
      </c>
      <c r="N47" t="s">
        <v>220</v>
      </c>
      <c r="O47" t="s">
        <v>259</v>
      </c>
    </row>
    <row r="48" spans="1:15" x14ac:dyDescent="0.25">
      <c r="A48" t="s">
        <v>275</v>
      </c>
      <c r="B48" s="200" t="s">
        <v>72</v>
      </c>
      <c r="D48" t="s">
        <v>18</v>
      </c>
      <c r="E48">
        <v>23</v>
      </c>
      <c r="F48">
        <v>24</v>
      </c>
      <c r="G48" s="200" t="s">
        <v>512</v>
      </c>
      <c r="H48" t="s">
        <v>170</v>
      </c>
      <c r="I48">
        <v>7</v>
      </c>
      <c r="J48">
        <v>9</v>
      </c>
      <c r="K48">
        <v>45192</v>
      </c>
      <c r="L48">
        <v>45193</v>
      </c>
      <c r="M48" t="s">
        <v>216</v>
      </c>
      <c r="N48" t="s">
        <v>220</v>
      </c>
      <c r="O48" t="s">
        <v>259</v>
      </c>
    </row>
    <row r="49" spans="1:15" x14ac:dyDescent="0.25">
      <c r="A49" t="s">
        <v>349</v>
      </c>
      <c r="B49" s="200" t="s">
        <v>72</v>
      </c>
      <c r="D49" t="s">
        <v>22</v>
      </c>
      <c r="E49">
        <v>23</v>
      </c>
      <c r="G49" s="200" t="s">
        <v>593</v>
      </c>
      <c r="H49" t="s">
        <v>125</v>
      </c>
      <c r="I49">
        <v>7</v>
      </c>
      <c r="J49">
        <v>9</v>
      </c>
      <c r="K49">
        <v>45192</v>
      </c>
      <c r="L49" t="s">
        <v>65</v>
      </c>
      <c r="M49" t="s">
        <v>216</v>
      </c>
      <c r="N49" t="s">
        <v>65</v>
      </c>
      <c r="O49" t="s">
        <v>216</v>
      </c>
    </row>
    <row r="50" spans="1:15" x14ac:dyDescent="0.25">
      <c r="A50" t="s">
        <v>358</v>
      </c>
      <c r="B50" s="200" t="s">
        <v>72</v>
      </c>
      <c r="D50" t="s">
        <v>24</v>
      </c>
      <c r="E50">
        <v>24</v>
      </c>
      <c r="G50" s="200" t="s">
        <v>328</v>
      </c>
      <c r="H50" t="s">
        <v>183</v>
      </c>
      <c r="I50">
        <v>6</v>
      </c>
      <c r="J50">
        <v>9</v>
      </c>
      <c r="K50">
        <v>45193</v>
      </c>
      <c r="L50" t="s">
        <v>65</v>
      </c>
      <c r="M50" t="s">
        <v>220</v>
      </c>
      <c r="N50" t="s">
        <v>65</v>
      </c>
      <c r="O50" t="s">
        <v>220</v>
      </c>
    </row>
    <row r="51" spans="1:15" x14ac:dyDescent="0.25">
      <c r="A51" t="s">
        <v>65</v>
      </c>
      <c r="B51" s="200" t="s">
        <v>72</v>
      </c>
      <c r="G51" s="200"/>
      <c r="J51">
        <v>9</v>
      </c>
      <c r="K51" t="s">
        <v>65</v>
      </c>
      <c r="L51" t="s">
        <v>65</v>
      </c>
      <c r="M51" t="s">
        <v>65</v>
      </c>
      <c r="N51" t="s">
        <v>65</v>
      </c>
      <c r="O51" t="s">
        <v>65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14334-E875-4834-B770-07B8B6BF7D95}">
  <dimension ref="A1:O41"/>
  <sheetViews>
    <sheetView workbookViewId="0"/>
  </sheetViews>
  <sheetFormatPr defaultRowHeight="15" x14ac:dyDescent="0.25"/>
  <cols>
    <col min="1" max="1" width="11.5703125" bestFit="1" customWidth="1"/>
    <col min="2" max="2" width="8.28515625" bestFit="1" customWidth="1"/>
    <col min="3" max="3" width="11.140625" bestFit="1" customWidth="1"/>
    <col min="4" max="4" width="30.85546875" bestFit="1" customWidth="1"/>
    <col min="5" max="5" width="12.5703125" bestFit="1" customWidth="1"/>
    <col min="6" max="6" width="11.28515625" bestFit="1" customWidth="1"/>
    <col min="7" max="7" width="77.42578125" bestFit="1" customWidth="1"/>
    <col min="8" max="8" width="18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73</v>
      </c>
      <c r="F2" t="s">
        <v>65</v>
      </c>
      <c r="G2" t="s">
        <v>8</v>
      </c>
      <c r="J2">
        <v>10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288</v>
      </c>
      <c r="B3" t="s">
        <v>73</v>
      </c>
      <c r="D3" t="s">
        <v>51</v>
      </c>
      <c r="E3">
        <v>4</v>
      </c>
      <c r="F3">
        <v>6</v>
      </c>
      <c r="G3" t="s">
        <v>505</v>
      </c>
      <c r="H3" t="s">
        <v>502</v>
      </c>
      <c r="I3">
        <v>2</v>
      </c>
      <c r="J3">
        <v>10</v>
      </c>
      <c r="K3">
        <v>45203</v>
      </c>
      <c r="L3">
        <v>45205</v>
      </c>
      <c r="M3" t="s">
        <v>215</v>
      </c>
      <c r="N3" t="s">
        <v>236</v>
      </c>
      <c r="O3" t="s">
        <v>266</v>
      </c>
    </row>
    <row r="4" spans="1:15" x14ac:dyDescent="0.25">
      <c r="A4" t="s">
        <v>473</v>
      </c>
      <c r="B4" t="s">
        <v>73</v>
      </c>
      <c r="D4" t="s">
        <v>51</v>
      </c>
      <c r="E4">
        <v>6</v>
      </c>
      <c r="F4">
        <v>8</v>
      </c>
      <c r="G4" t="s">
        <v>471</v>
      </c>
      <c r="H4" t="s">
        <v>147</v>
      </c>
      <c r="I4">
        <v>4</v>
      </c>
      <c r="J4">
        <v>10</v>
      </c>
      <c r="K4">
        <v>45205</v>
      </c>
      <c r="L4">
        <v>45207</v>
      </c>
      <c r="M4" t="s">
        <v>236</v>
      </c>
      <c r="N4" t="s">
        <v>220</v>
      </c>
      <c r="O4" t="s">
        <v>237</v>
      </c>
    </row>
    <row r="5" spans="1:15" x14ac:dyDescent="0.25">
      <c r="A5" t="s">
        <v>306</v>
      </c>
      <c r="B5" t="s">
        <v>73</v>
      </c>
      <c r="D5" t="s">
        <v>18</v>
      </c>
      <c r="E5">
        <v>7</v>
      </c>
      <c r="F5">
        <v>8</v>
      </c>
      <c r="G5" t="s">
        <v>336</v>
      </c>
      <c r="H5" t="s">
        <v>166</v>
      </c>
      <c r="I5">
        <v>1</v>
      </c>
      <c r="J5">
        <v>10</v>
      </c>
      <c r="K5">
        <v>45206</v>
      </c>
      <c r="L5">
        <v>45207</v>
      </c>
      <c r="M5" t="s">
        <v>216</v>
      </c>
      <c r="N5" t="s">
        <v>220</v>
      </c>
      <c r="O5" t="s">
        <v>259</v>
      </c>
    </row>
    <row r="6" spans="1:15" x14ac:dyDescent="0.25">
      <c r="A6" t="s">
        <v>306</v>
      </c>
      <c r="B6" t="s">
        <v>73</v>
      </c>
      <c r="D6" t="s">
        <v>18</v>
      </c>
      <c r="E6">
        <v>7</v>
      </c>
      <c r="F6">
        <v>8</v>
      </c>
      <c r="G6" t="s">
        <v>451</v>
      </c>
      <c r="H6" t="s">
        <v>443</v>
      </c>
      <c r="I6">
        <v>7</v>
      </c>
      <c r="J6">
        <v>10</v>
      </c>
      <c r="K6">
        <v>45206</v>
      </c>
      <c r="L6">
        <v>45207</v>
      </c>
      <c r="M6" t="s">
        <v>216</v>
      </c>
      <c r="N6" t="s">
        <v>220</v>
      </c>
      <c r="O6" t="s">
        <v>259</v>
      </c>
    </row>
    <row r="7" spans="1:15" x14ac:dyDescent="0.25">
      <c r="A7" t="s">
        <v>361</v>
      </c>
      <c r="B7" t="s">
        <v>73</v>
      </c>
      <c r="D7" t="s">
        <v>22</v>
      </c>
      <c r="E7">
        <v>7</v>
      </c>
      <c r="G7" t="s">
        <v>329</v>
      </c>
      <c r="H7" t="s">
        <v>170</v>
      </c>
      <c r="I7">
        <v>7</v>
      </c>
      <c r="J7">
        <v>10</v>
      </c>
      <c r="K7">
        <v>45206</v>
      </c>
      <c r="L7" t="s">
        <v>65</v>
      </c>
      <c r="M7" t="s">
        <v>216</v>
      </c>
      <c r="N7" t="s">
        <v>65</v>
      </c>
      <c r="O7" t="s">
        <v>216</v>
      </c>
    </row>
    <row r="8" spans="1:15" x14ac:dyDescent="0.25">
      <c r="A8" t="s">
        <v>432</v>
      </c>
      <c r="B8" t="s">
        <v>73</v>
      </c>
      <c r="D8" t="s">
        <v>24</v>
      </c>
      <c r="E8">
        <v>8</v>
      </c>
      <c r="G8" t="s">
        <v>481</v>
      </c>
      <c r="H8" t="s">
        <v>484</v>
      </c>
      <c r="I8">
        <v>2</v>
      </c>
      <c r="J8">
        <v>10</v>
      </c>
      <c r="K8">
        <v>45207</v>
      </c>
      <c r="L8" t="s">
        <v>65</v>
      </c>
      <c r="M8" t="s">
        <v>220</v>
      </c>
      <c r="N8" t="s">
        <v>65</v>
      </c>
      <c r="O8" t="s">
        <v>220</v>
      </c>
    </row>
    <row r="9" spans="1:15" x14ac:dyDescent="0.25">
      <c r="A9" t="s">
        <v>432</v>
      </c>
      <c r="B9" t="s">
        <v>73</v>
      </c>
      <c r="D9" t="s">
        <v>23</v>
      </c>
      <c r="E9">
        <v>8</v>
      </c>
      <c r="G9" t="s">
        <v>327</v>
      </c>
      <c r="H9" t="s">
        <v>200</v>
      </c>
      <c r="I9">
        <v>3</v>
      </c>
      <c r="J9">
        <v>10</v>
      </c>
      <c r="K9">
        <v>45207</v>
      </c>
      <c r="L9" t="s">
        <v>65</v>
      </c>
      <c r="M9" t="s">
        <v>220</v>
      </c>
      <c r="N9" t="s">
        <v>65</v>
      </c>
      <c r="O9" t="s">
        <v>220</v>
      </c>
    </row>
    <row r="10" spans="1:15" x14ac:dyDescent="0.25">
      <c r="A10" t="s">
        <v>389</v>
      </c>
      <c r="B10" t="s">
        <v>73</v>
      </c>
      <c r="D10" t="s">
        <v>24</v>
      </c>
      <c r="E10">
        <v>8</v>
      </c>
      <c r="F10">
        <v>9</v>
      </c>
      <c r="G10" t="s">
        <v>328</v>
      </c>
      <c r="H10" t="s">
        <v>123</v>
      </c>
      <c r="I10">
        <v>5</v>
      </c>
      <c r="J10">
        <v>10</v>
      </c>
      <c r="K10">
        <v>45207</v>
      </c>
      <c r="L10">
        <v>45208</v>
      </c>
      <c r="M10" t="s">
        <v>220</v>
      </c>
      <c r="N10" t="s">
        <v>240</v>
      </c>
      <c r="O10" t="s">
        <v>276</v>
      </c>
    </row>
    <row r="11" spans="1:15" x14ac:dyDescent="0.25">
      <c r="A11" t="s">
        <v>432</v>
      </c>
      <c r="B11" t="s">
        <v>73</v>
      </c>
      <c r="D11" t="s">
        <v>23</v>
      </c>
      <c r="E11">
        <v>8</v>
      </c>
      <c r="G11" t="s">
        <v>419</v>
      </c>
      <c r="H11" t="s">
        <v>179</v>
      </c>
      <c r="I11">
        <v>6</v>
      </c>
      <c r="J11">
        <v>10</v>
      </c>
      <c r="K11">
        <v>45207</v>
      </c>
      <c r="L11" t="s">
        <v>65</v>
      </c>
      <c r="M11" t="s">
        <v>220</v>
      </c>
      <c r="N11" t="s">
        <v>65</v>
      </c>
      <c r="O11" t="s">
        <v>220</v>
      </c>
    </row>
    <row r="12" spans="1:15" x14ac:dyDescent="0.25">
      <c r="A12" t="s">
        <v>432</v>
      </c>
      <c r="B12" t="s">
        <v>73</v>
      </c>
      <c r="D12" t="s">
        <v>23</v>
      </c>
      <c r="E12">
        <v>8</v>
      </c>
      <c r="G12" t="s">
        <v>438</v>
      </c>
      <c r="H12" t="s">
        <v>440</v>
      </c>
      <c r="I12">
        <v>7</v>
      </c>
      <c r="J12">
        <v>10</v>
      </c>
      <c r="K12">
        <v>45207</v>
      </c>
      <c r="L12" t="s">
        <v>65</v>
      </c>
      <c r="M12" t="s">
        <v>220</v>
      </c>
      <c r="N12" t="s">
        <v>65</v>
      </c>
      <c r="O12" t="s">
        <v>220</v>
      </c>
    </row>
    <row r="13" spans="1:15" x14ac:dyDescent="0.25">
      <c r="A13" t="s">
        <v>293</v>
      </c>
      <c r="B13" t="s">
        <v>73</v>
      </c>
      <c r="D13" t="s">
        <v>59</v>
      </c>
      <c r="E13">
        <v>12</v>
      </c>
      <c r="F13">
        <v>15</v>
      </c>
      <c r="G13" t="s">
        <v>285</v>
      </c>
      <c r="H13" t="s">
        <v>102</v>
      </c>
      <c r="I13">
        <v>1</v>
      </c>
      <c r="J13">
        <v>10</v>
      </c>
      <c r="K13">
        <v>45211</v>
      </c>
      <c r="L13">
        <v>45214</v>
      </c>
      <c r="M13" t="s">
        <v>219</v>
      </c>
      <c r="N13" t="s">
        <v>220</v>
      </c>
      <c r="O13" t="s">
        <v>221</v>
      </c>
    </row>
    <row r="14" spans="1:15" x14ac:dyDescent="0.25">
      <c r="A14" t="s">
        <v>261</v>
      </c>
      <c r="B14" t="s">
        <v>73</v>
      </c>
      <c r="D14" t="s">
        <v>19</v>
      </c>
      <c r="E14">
        <v>14</v>
      </c>
      <c r="F14">
        <v>15</v>
      </c>
      <c r="G14" t="s">
        <v>337</v>
      </c>
      <c r="H14" t="s">
        <v>338</v>
      </c>
      <c r="I14">
        <v>1</v>
      </c>
      <c r="J14">
        <v>10</v>
      </c>
      <c r="K14">
        <v>45213</v>
      </c>
      <c r="L14">
        <v>45214</v>
      </c>
      <c r="M14" t="s">
        <v>216</v>
      </c>
      <c r="N14" t="s">
        <v>220</v>
      </c>
      <c r="O14" t="s">
        <v>259</v>
      </c>
    </row>
    <row r="15" spans="1:15" x14ac:dyDescent="0.25">
      <c r="A15" t="s">
        <v>261</v>
      </c>
      <c r="B15" t="s">
        <v>73</v>
      </c>
      <c r="C15" t="s">
        <v>596</v>
      </c>
      <c r="D15" t="s">
        <v>18</v>
      </c>
      <c r="E15">
        <v>14</v>
      </c>
      <c r="F15">
        <v>15</v>
      </c>
      <c r="G15" t="s">
        <v>466</v>
      </c>
      <c r="H15" t="s">
        <v>143</v>
      </c>
      <c r="I15">
        <v>4</v>
      </c>
      <c r="J15">
        <v>10</v>
      </c>
      <c r="K15">
        <v>45213</v>
      </c>
      <c r="L15">
        <v>45214</v>
      </c>
      <c r="M15" t="s">
        <v>216</v>
      </c>
      <c r="N15" t="s">
        <v>220</v>
      </c>
      <c r="O15" t="s">
        <v>259</v>
      </c>
    </row>
    <row r="16" spans="1:15" x14ac:dyDescent="0.25">
      <c r="A16" t="s">
        <v>261</v>
      </c>
      <c r="B16" t="s">
        <v>73</v>
      </c>
      <c r="D16" t="s">
        <v>18</v>
      </c>
      <c r="E16">
        <v>14</v>
      </c>
      <c r="F16">
        <v>15</v>
      </c>
      <c r="G16" t="s">
        <v>379</v>
      </c>
      <c r="H16" t="s">
        <v>136</v>
      </c>
      <c r="I16">
        <v>5</v>
      </c>
      <c r="J16">
        <v>10</v>
      </c>
      <c r="K16">
        <v>45213</v>
      </c>
      <c r="L16">
        <v>45214</v>
      </c>
      <c r="M16" t="s">
        <v>216</v>
      </c>
      <c r="N16" t="s">
        <v>220</v>
      </c>
      <c r="O16" t="s">
        <v>259</v>
      </c>
    </row>
    <row r="17" spans="1:15" x14ac:dyDescent="0.25">
      <c r="A17" t="s">
        <v>261</v>
      </c>
      <c r="B17" t="s">
        <v>73</v>
      </c>
      <c r="D17" t="s">
        <v>19</v>
      </c>
      <c r="E17">
        <v>14</v>
      </c>
      <c r="F17">
        <v>15</v>
      </c>
      <c r="G17" t="s">
        <v>533</v>
      </c>
      <c r="H17" t="s">
        <v>137</v>
      </c>
      <c r="I17">
        <v>6</v>
      </c>
      <c r="J17">
        <v>10</v>
      </c>
      <c r="K17">
        <v>45213</v>
      </c>
      <c r="L17">
        <v>45214</v>
      </c>
      <c r="M17" t="s">
        <v>216</v>
      </c>
      <c r="N17" t="s">
        <v>220</v>
      </c>
      <c r="O17" t="s">
        <v>259</v>
      </c>
    </row>
    <row r="18" spans="1:15" x14ac:dyDescent="0.25">
      <c r="A18" t="s">
        <v>385</v>
      </c>
      <c r="B18" t="s">
        <v>73</v>
      </c>
      <c r="D18" t="s">
        <v>22</v>
      </c>
      <c r="E18">
        <v>14</v>
      </c>
      <c r="G18" t="s">
        <v>329</v>
      </c>
      <c r="H18" t="s">
        <v>172</v>
      </c>
      <c r="I18">
        <v>7</v>
      </c>
      <c r="J18">
        <v>10</v>
      </c>
      <c r="K18">
        <v>45213</v>
      </c>
      <c r="L18" t="s">
        <v>65</v>
      </c>
      <c r="M18" t="s">
        <v>216</v>
      </c>
      <c r="N18" t="s">
        <v>65</v>
      </c>
      <c r="O18" t="s">
        <v>216</v>
      </c>
    </row>
    <row r="19" spans="1:15" x14ac:dyDescent="0.25">
      <c r="A19" t="s">
        <v>346</v>
      </c>
      <c r="B19" t="s">
        <v>73</v>
      </c>
      <c r="D19" t="s">
        <v>23</v>
      </c>
      <c r="E19">
        <v>15</v>
      </c>
      <c r="G19" t="s">
        <v>405</v>
      </c>
      <c r="H19" t="s">
        <v>186</v>
      </c>
      <c r="I19">
        <v>3</v>
      </c>
      <c r="J19">
        <v>10</v>
      </c>
      <c r="K19">
        <v>45214</v>
      </c>
      <c r="L19" t="s">
        <v>65</v>
      </c>
      <c r="M19" t="s">
        <v>220</v>
      </c>
      <c r="N19" t="s">
        <v>65</v>
      </c>
      <c r="O19" t="s">
        <v>220</v>
      </c>
    </row>
    <row r="20" spans="1:15" x14ac:dyDescent="0.25">
      <c r="A20" t="s">
        <v>346</v>
      </c>
      <c r="B20" t="s">
        <v>73</v>
      </c>
      <c r="D20" t="s">
        <v>24</v>
      </c>
      <c r="E20">
        <v>15</v>
      </c>
      <c r="G20" t="s">
        <v>578</v>
      </c>
      <c r="H20" t="s">
        <v>92</v>
      </c>
      <c r="I20">
        <v>4</v>
      </c>
      <c r="J20">
        <v>10</v>
      </c>
      <c r="K20">
        <v>45214</v>
      </c>
      <c r="L20" t="s">
        <v>65</v>
      </c>
      <c r="M20" t="s">
        <v>220</v>
      </c>
      <c r="N20" t="s">
        <v>65</v>
      </c>
      <c r="O20" t="s">
        <v>220</v>
      </c>
    </row>
    <row r="21" spans="1:15" x14ac:dyDescent="0.25">
      <c r="A21" t="s">
        <v>428</v>
      </c>
      <c r="B21" t="s">
        <v>73</v>
      </c>
      <c r="D21" t="s">
        <v>18</v>
      </c>
      <c r="E21">
        <v>15</v>
      </c>
      <c r="F21">
        <v>16</v>
      </c>
      <c r="G21" t="s">
        <v>452</v>
      </c>
      <c r="H21" t="s">
        <v>168</v>
      </c>
      <c r="I21">
        <v>7</v>
      </c>
      <c r="J21">
        <v>10</v>
      </c>
      <c r="K21">
        <v>45214</v>
      </c>
      <c r="L21">
        <v>45215</v>
      </c>
      <c r="M21" t="s">
        <v>220</v>
      </c>
      <c r="N21" t="s">
        <v>240</v>
      </c>
      <c r="O21" t="s">
        <v>276</v>
      </c>
    </row>
    <row r="22" spans="1:15" x14ac:dyDescent="0.25">
      <c r="A22" t="s">
        <v>346</v>
      </c>
      <c r="B22" t="s">
        <v>73</v>
      </c>
      <c r="D22" t="s">
        <v>22</v>
      </c>
      <c r="E22">
        <v>15</v>
      </c>
      <c r="G22" t="s">
        <v>329</v>
      </c>
      <c r="H22" t="s">
        <v>174</v>
      </c>
      <c r="I22">
        <v>7</v>
      </c>
      <c r="J22">
        <v>10</v>
      </c>
      <c r="K22">
        <v>45214</v>
      </c>
      <c r="L22" t="s">
        <v>65</v>
      </c>
      <c r="M22" t="s">
        <v>220</v>
      </c>
      <c r="N22" t="s">
        <v>65</v>
      </c>
      <c r="O22" t="s">
        <v>220</v>
      </c>
    </row>
    <row r="23" spans="1:15" x14ac:dyDescent="0.25">
      <c r="A23" t="s">
        <v>458</v>
      </c>
      <c r="B23" t="s">
        <v>73</v>
      </c>
      <c r="D23" t="s">
        <v>21</v>
      </c>
      <c r="E23">
        <v>31</v>
      </c>
      <c r="F23" t="s">
        <v>455</v>
      </c>
      <c r="G23" t="s">
        <v>302</v>
      </c>
      <c r="H23" t="s">
        <v>49</v>
      </c>
      <c r="I23">
        <v>3</v>
      </c>
      <c r="J23">
        <v>10</v>
      </c>
      <c r="K23">
        <v>45230</v>
      </c>
      <c r="L23">
        <v>45231</v>
      </c>
      <c r="M23" t="s">
        <v>223</v>
      </c>
      <c r="N23" t="s">
        <v>215</v>
      </c>
      <c r="O23" t="s">
        <v>312</v>
      </c>
    </row>
    <row r="24" spans="1:15" x14ac:dyDescent="0.25">
      <c r="A24" t="s">
        <v>309</v>
      </c>
      <c r="B24" t="s">
        <v>73</v>
      </c>
      <c r="D24" t="s">
        <v>19</v>
      </c>
      <c r="E24">
        <v>21</v>
      </c>
      <c r="F24">
        <v>22</v>
      </c>
      <c r="G24" t="s">
        <v>364</v>
      </c>
      <c r="H24" t="s">
        <v>154</v>
      </c>
      <c r="I24">
        <v>1</v>
      </c>
      <c r="J24">
        <v>10</v>
      </c>
      <c r="K24">
        <v>45220</v>
      </c>
      <c r="L24">
        <v>45221</v>
      </c>
      <c r="M24" t="s">
        <v>216</v>
      </c>
      <c r="N24" t="s">
        <v>220</v>
      </c>
      <c r="O24" t="s">
        <v>259</v>
      </c>
    </row>
    <row r="25" spans="1:15" x14ac:dyDescent="0.25">
      <c r="A25" t="s">
        <v>309</v>
      </c>
      <c r="B25" t="s">
        <v>73</v>
      </c>
      <c r="D25" t="s">
        <v>19</v>
      </c>
      <c r="E25">
        <v>21</v>
      </c>
      <c r="F25">
        <v>22</v>
      </c>
      <c r="G25" t="s">
        <v>507</v>
      </c>
      <c r="H25" t="s">
        <v>525</v>
      </c>
      <c r="I25">
        <v>2</v>
      </c>
      <c r="J25">
        <v>10</v>
      </c>
      <c r="K25">
        <v>45220</v>
      </c>
      <c r="L25">
        <v>45221</v>
      </c>
      <c r="M25" t="s">
        <v>216</v>
      </c>
      <c r="N25" t="s">
        <v>220</v>
      </c>
      <c r="O25" t="s">
        <v>259</v>
      </c>
    </row>
    <row r="26" spans="1:15" x14ac:dyDescent="0.25">
      <c r="A26" t="s">
        <v>309</v>
      </c>
      <c r="B26" t="s">
        <v>73</v>
      </c>
      <c r="D26" t="s">
        <v>19</v>
      </c>
      <c r="E26">
        <v>21</v>
      </c>
      <c r="F26">
        <v>22</v>
      </c>
      <c r="G26" t="s">
        <v>477</v>
      </c>
      <c r="H26" t="s">
        <v>188</v>
      </c>
      <c r="I26">
        <v>3</v>
      </c>
      <c r="J26">
        <v>10</v>
      </c>
      <c r="K26">
        <v>45220</v>
      </c>
      <c r="L26">
        <v>45221</v>
      </c>
      <c r="M26" t="s">
        <v>216</v>
      </c>
      <c r="N26" t="s">
        <v>220</v>
      </c>
      <c r="O26" t="s">
        <v>259</v>
      </c>
    </row>
    <row r="27" spans="1:15" x14ac:dyDescent="0.25">
      <c r="A27" t="s">
        <v>309</v>
      </c>
      <c r="B27" t="s">
        <v>73</v>
      </c>
      <c r="D27" t="s">
        <v>19</v>
      </c>
      <c r="E27">
        <v>21</v>
      </c>
      <c r="F27">
        <v>22</v>
      </c>
      <c r="G27" t="s">
        <v>532</v>
      </c>
      <c r="H27" t="s">
        <v>147</v>
      </c>
      <c r="I27">
        <v>4</v>
      </c>
      <c r="J27">
        <v>10</v>
      </c>
      <c r="K27">
        <v>45220</v>
      </c>
      <c r="L27">
        <v>45221</v>
      </c>
      <c r="M27" t="s">
        <v>216</v>
      </c>
      <c r="N27" t="s">
        <v>220</v>
      </c>
      <c r="O27" t="s">
        <v>259</v>
      </c>
    </row>
    <row r="28" spans="1:15" x14ac:dyDescent="0.25">
      <c r="A28" t="s">
        <v>309</v>
      </c>
      <c r="B28" t="s">
        <v>73</v>
      </c>
      <c r="D28" t="s">
        <v>19</v>
      </c>
      <c r="E28">
        <v>21</v>
      </c>
      <c r="F28">
        <v>22</v>
      </c>
      <c r="G28" t="s">
        <v>380</v>
      </c>
      <c r="H28" t="s">
        <v>103</v>
      </c>
      <c r="I28">
        <v>5</v>
      </c>
      <c r="J28">
        <v>10</v>
      </c>
      <c r="K28">
        <v>45220</v>
      </c>
      <c r="L28">
        <v>45221</v>
      </c>
      <c r="M28" t="s">
        <v>216</v>
      </c>
      <c r="N28" t="s">
        <v>220</v>
      </c>
      <c r="O28" t="s">
        <v>259</v>
      </c>
    </row>
    <row r="29" spans="1:15" x14ac:dyDescent="0.25">
      <c r="A29" t="s">
        <v>309</v>
      </c>
      <c r="B29" t="s">
        <v>73</v>
      </c>
      <c r="D29" t="s">
        <v>19</v>
      </c>
      <c r="E29">
        <v>21</v>
      </c>
      <c r="F29">
        <v>22</v>
      </c>
      <c r="G29" t="s">
        <v>420</v>
      </c>
      <c r="H29" t="s">
        <v>179</v>
      </c>
      <c r="I29">
        <v>6</v>
      </c>
      <c r="J29">
        <v>10</v>
      </c>
      <c r="K29">
        <v>45220</v>
      </c>
      <c r="L29">
        <v>45221</v>
      </c>
      <c r="M29" t="s">
        <v>216</v>
      </c>
      <c r="N29" t="s">
        <v>220</v>
      </c>
      <c r="O29" t="s">
        <v>259</v>
      </c>
    </row>
    <row r="30" spans="1:15" x14ac:dyDescent="0.25">
      <c r="A30" t="s">
        <v>309</v>
      </c>
      <c r="B30" t="s">
        <v>73</v>
      </c>
      <c r="D30" t="s">
        <v>19</v>
      </c>
      <c r="E30">
        <v>21</v>
      </c>
      <c r="F30">
        <v>22</v>
      </c>
      <c r="G30" t="s">
        <v>513</v>
      </c>
      <c r="H30" t="s">
        <v>173</v>
      </c>
      <c r="I30">
        <v>7</v>
      </c>
      <c r="J30">
        <v>10</v>
      </c>
      <c r="K30">
        <v>45220</v>
      </c>
      <c r="L30">
        <v>45221</v>
      </c>
      <c r="M30" t="s">
        <v>216</v>
      </c>
      <c r="N30" t="s">
        <v>220</v>
      </c>
      <c r="O30" t="s">
        <v>259</v>
      </c>
    </row>
    <row r="31" spans="1:15" x14ac:dyDescent="0.25">
      <c r="A31" t="s">
        <v>309</v>
      </c>
      <c r="B31" t="s">
        <v>73</v>
      </c>
      <c r="D31" t="s">
        <v>19</v>
      </c>
      <c r="E31">
        <v>21</v>
      </c>
      <c r="F31">
        <v>22</v>
      </c>
      <c r="G31" t="s">
        <v>514</v>
      </c>
      <c r="H31" t="s">
        <v>125</v>
      </c>
      <c r="I31">
        <v>7</v>
      </c>
      <c r="J31">
        <v>10</v>
      </c>
      <c r="K31">
        <v>45220</v>
      </c>
      <c r="L31">
        <v>45221</v>
      </c>
      <c r="M31" t="s">
        <v>216</v>
      </c>
      <c r="N31" t="s">
        <v>220</v>
      </c>
      <c r="O31" t="s">
        <v>259</v>
      </c>
    </row>
    <row r="32" spans="1:15" x14ac:dyDescent="0.25">
      <c r="A32" t="s">
        <v>309</v>
      </c>
      <c r="B32" t="s">
        <v>73</v>
      </c>
      <c r="D32" t="s">
        <v>208</v>
      </c>
      <c r="E32">
        <v>21</v>
      </c>
      <c r="F32">
        <v>22</v>
      </c>
      <c r="G32" t="s">
        <v>304</v>
      </c>
      <c r="H32" t="s">
        <v>175</v>
      </c>
      <c r="I32">
        <v>6</v>
      </c>
      <c r="J32">
        <v>10</v>
      </c>
      <c r="K32">
        <v>45220</v>
      </c>
      <c r="L32">
        <v>45221</v>
      </c>
      <c r="M32" t="s">
        <v>216</v>
      </c>
      <c r="N32" t="s">
        <v>220</v>
      </c>
      <c r="O32" t="s">
        <v>259</v>
      </c>
    </row>
    <row r="33" spans="1:15" x14ac:dyDescent="0.25">
      <c r="A33" t="s">
        <v>348</v>
      </c>
      <c r="B33" t="s">
        <v>73</v>
      </c>
      <c r="D33" t="s">
        <v>24</v>
      </c>
      <c r="E33">
        <v>22</v>
      </c>
      <c r="G33" t="s">
        <v>553</v>
      </c>
      <c r="H33" t="s">
        <v>194</v>
      </c>
      <c r="I33">
        <v>3</v>
      </c>
      <c r="J33">
        <v>10</v>
      </c>
      <c r="K33">
        <v>45221</v>
      </c>
      <c r="L33" t="s">
        <v>65</v>
      </c>
      <c r="M33" t="s">
        <v>220</v>
      </c>
      <c r="N33" t="s">
        <v>65</v>
      </c>
      <c r="O33" t="s">
        <v>220</v>
      </c>
    </row>
    <row r="34" spans="1:15" x14ac:dyDescent="0.25">
      <c r="A34" t="s">
        <v>348</v>
      </c>
      <c r="B34" t="s">
        <v>73</v>
      </c>
      <c r="D34" t="s">
        <v>22</v>
      </c>
      <c r="E34">
        <v>22</v>
      </c>
      <c r="G34" t="s">
        <v>329</v>
      </c>
      <c r="H34" t="s">
        <v>194</v>
      </c>
      <c r="I34">
        <v>3</v>
      </c>
      <c r="J34">
        <v>10</v>
      </c>
      <c r="K34">
        <v>45221</v>
      </c>
      <c r="L34" t="s">
        <v>65</v>
      </c>
      <c r="M34" t="s">
        <v>220</v>
      </c>
      <c r="N34" t="s">
        <v>65</v>
      </c>
      <c r="O34" t="s">
        <v>220</v>
      </c>
    </row>
    <row r="35" spans="1:15" x14ac:dyDescent="0.25">
      <c r="A35" t="s">
        <v>291</v>
      </c>
      <c r="B35" t="s">
        <v>73</v>
      </c>
      <c r="D35" t="s">
        <v>51</v>
      </c>
      <c r="E35">
        <v>27</v>
      </c>
      <c r="F35">
        <v>29</v>
      </c>
      <c r="G35" t="s">
        <v>365</v>
      </c>
      <c r="H35" t="s">
        <v>108</v>
      </c>
      <c r="I35">
        <v>1</v>
      </c>
      <c r="J35">
        <v>10</v>
      </c>
      <c r="K35">
        <v>45226</v>
      </c>
      <c r="L35">
        <v>45228</v>
      </c>
      <c r="M35" t="s">
        <v>236</v>
      </c>
      <c r="N35" t="s">
        <v>220</v>
      </c>
      <c r="O35" t="s">
        <v>237</v>
      </c>
    </row>
    <row r="36" spans="1:15" x14ac:dyDescent="0.25">
      <c r="A36" t="s">
        <v>81</v>
      </c>
      <c r="B36" t="s">
        <v>73</v>
      </c>
      <c r="D36" t="s">
        <v>18</v>
      </c>
      <c r="E36">
        <v>27</v>
      </c>
      <c r="F36">
        <v>28</v>
      </c>
      <c r="G36" t="s">
        <v>58</v>
      </c>
      <c r="H36" t="s">
        <v>50</v>
      </c>
      <c r="I36">
        <v>4</v>
      </c>
      <c r="J36">
        <v>10</v>
      </c>
      <c r="K36">
        <v>45226</v>
      </c>
      <c r="L36">
        <v>45227</v>
      </c>
      <c r="M36" t="s">
        <v>236</v>
      </c>
      <c r="N36" t="s">
        <v>216</v>
      </c>
      <c r="O36" t="s">
        <v>262</v>
      </c>
    </row>
    <row r="37" spans="1:15" x14ac:dyDescent="0.25">
      <c r="A37" t="s">
        <v>353</v>
      </c>
      <c r="B37" t="s">
        <v>73</v>
      </c>
      <c r="D37" t="s">
        <v>24</v>
      </c>
      <c r="E37">
        <v>28</v>
      </c>
      <c r="G37" t="s">
        <v>515</v>
      </c>
      <c r="H37" t="s">
        <v>168</v>
      </c>
      <c r="I37">
        <v>7</v>
      </c>
      <c r="J37">
        <v>10</v>
      </c>
      <c r="K37">
        <v>45227</v>
      </c>
      <c r="L37" t="s">
        <v>65</v>
      </c>
      <c r="M37" t="s">
        <v>216</v>
      </c>
      <c r="N37" t="s">
        <v>65</v>
      </c>
      <c r="O37" t="s">
        <v>216</v>
      </c>
    </row>
    <row r="38" spans="1:15" x14ac:dyDescent="0.25">
      <c r="A38" t="s">
        <v>350</v>
      </c>
      <c r="B38" t="s">
        <v>73</v>
      </c>
      <c r="D38" t="s">
        <v>24</v>
      </c>
      <c r="E38">
        <v>29</v>
      </c>
      <c r="G38" t="s">
        <v>539</v>
      </c>
      <c r="H38" t="s">
        <v>540</v>
      </c>
      <c r="I38">
        <v>2</v>
      </c>
      <c r="J38">
        <v>10</v>
      </c>
      <c r="K38">
        <v>45228</v>
      </c>
      <c r="L38" t="s">
        <v>65</v>
      </c>
      <c r="M38" t="s">
        <v>220</v>
      </c>
      <c r="N38" t="s">
        <v>65</v>
      </c>
      <c r="O38" t="s">
        <v>220</v>
      </c>
    </row>
    <row r="39" spans="1:15" x14ac:dyDescent="0.25">
      <c r="A39" t="s">
        <v>350</v>
      </c>
      <c r="B39" t="s">
        <v>73</v>
      </c>
      <c r="D39" t="s">
        <v>23</v>
      </c>
      <c r="E39">
        <v>29</v>
      </c>
      <c r="G39" t="s">
        <v>516</v>
      </c>
      <c r="H39" t="s">
        <v>168</v>
      </c>
      <c r="I39">
        <v>7</v>
      </c>
      <c r="J39">
        <v>10</v>
      </c>
      <c r="K39">
        <v>45228</v>
      </c>
      <c r="L39" t="s">
        <v>65</v>
      </c>
      <c r="M39" t="s">
        <v>220</v>
      </c>
      <c r="N39" t="s">
        <v>65</v>
      </c>
      <c r="O39" t="s">
        <v>220</v>
      </c>
    </row>
    <row r="40" spans="1:15" x14ac:dyDescent="0.25">
      <c r="A40" t="s">
        <v>350</v>
      </c>
      <c r="B40" t="s">
        <v>73</v>
      </c>
      <c r="D40" t="s">
        <v>22</v>
      </c>
      <c r="E40">
        <v>29</v>
      </c>
      <c r="G40" t="s">
        <v>329</v>
      </c>
      <c r="H40" t="s">
        <v>145</v>
      </c>
      <c r="I40">
        <v>4</v>
      </c>
      <c r="J40">
        <v>10</v>
      </c>
      <c r="K40">
        <v>45228</v>
      </c>
      <c r="L40" t="s">
        <v>65</v>
      </c>
      <c r="M40" t="s">
        <v>220</v>
      </c>
      <c r="N40" t="s">
        <v>65</v>
      </c>
      <c r="O40" t="s">
        <v>220</v>
      </c>
    </row>
    <row r="41" spans="1:15" x14ac:dyDescent="0.25">
      <c r="A41" t="s">
        <v>350</v>
      </c>
      <c r="B41" t="s">
        <v>73</v>
      </c>
      <c r="D41" t="s">
        <v>24</v>
      </c>
      <c r="E41">
        <v>29</v>
      </c>
      <c r="G41" t="s">
        <v>381</v>
      </c>
      <c r="H41" t="s">
        <v>127</v>
      </c>
      <c r="I41">
        <v>5</v>
      </c>
      <c r="J41">
        <v>10</v>
      </c>
      <c r="K41">
        <v>45228</v>
      </c>
      <c r="L41" t="s">
        <v>65</v>
      </c>
      <c r="M41" t="s">
        <v>220</v>
      </c>
      <c r="N41" t="s">
        <v>65</v>
      </c>
      <c r="O41" t="s">
        <v>220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D741E-F3E4-49A7-8976-CAB1C5953F3E}">
  <dimension ref="A1:O29"/>
  <sheetViews>
    <sheetView workbookViewId="0"/>
  </sheetViews>
  <sheetFormatPr defaultRowHeight="15" x14ac:dyDescent="0.25"/>
  <cols>
    <col min="1" max="1" width="11.5703125" bestFit="1" customWidth="1"/>
    <col min="2" max="2" width="10.42578125" bestFit="1" customWidth="1"/>
    <col min="3" max="3" width="11.140625" bestFit="1" customWidth="1"/>
    <col min="4" max="4" width="27.140625" bestFit="1" customWidth="1"/>
    <col min="5" max="5" width="12.5703125" bestFit="1" customWidth="1"/>
    <col min="6" max="6" width="11.28515625" bestFit="1" customWidth="1"/>
    <col min="7" max="7" width="63.28515625" bestFit="1" customWidth="1"/>
    <col min="8" max="8" width="20.14062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74</v>
      </c>
      <c r="F2" t="s">
        <v>65</v>
      </c>
      <c r="G2" t="s">
        <v>9</v>
      </c>
      <c r="J2">
        <v>11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366</v>
      </c>
      <c r="B3" t="s">
        <v>74</v>
      </c>
      <c r="D3" t="s">
        <v>23</v>
      </c>
      <c r="E3">
        <v>1</v>
      </c>
      <c r="G3" t="s">
        <v>327</v>
      </c>
      <c r="H3" t="s">
        <v>166</v>
      </c>
      <c r="I3">
        <v>1</v>
      </c>
      <c r="J3">
        <v>11</v>
      </c>
      <c r="K3">
        <v>45231</v>
      </c>
      <c r="L3" t="s">
        <v>65</v>
      </c>
      <c r="M3" t="s">
        <v>215</v>
      </c>
      <c r="N3" t="s">
        <v>65</v>
      </c>
      <c r="O3" t="s">
        <v>215</v>
      </c>
    </row>
    <row r="4" spans="1:15" x14ac:dyDescent="0.25">
      <c r="A4" t="s">
        <v>366</v>
      </c>
      <c r="B4" t="s">
        <v>74</v>
      </c>
      <c r="D4" t="s">
        <v>23</v>
      </c>
      <c r="E4">
        <v>1</v>
      </c>
      <c r="G4" t="s">
        <v>508</v>
      </c>
      <c r="H4" t="s">
        <v>98</v>
      </c>
      <c r="I4">
        <v>2</v>
      </c>
      <c r="J4">
        <v>11</v>
      </c>
      <c r="K4">
        <v>45231</v>
      </c>
      <c r="L4" t="s">
        <v>65</v>
      </c>
      <c r="M4" t="s">
        <v>215</v>
      </c>
      <c r="N4" t="s">
        <v>65</v>
      </c>
      <c r="O4" t="s">
        <v>215</v>
      </c>
    </row>
    <row r="5" spans="1:15" x14ac:dyDescent="0.25">
      <c r="A5" t="s">
        <v>366</v>
      </c>
      <c r="B5" t="s">
        <v>74</v>
      </c>
      <c r="D5" t="s">
        <v>24</v>
      </c>
      <c r="E5">
        <v>1</v>
      </c>
      <c r="G5" t="s">
        <v>582</v>
      </c>
      <c r="H5" t="s">
        <v>57</v>
      </c>
      <c r="I5">
        <v>4</v>
      </c>
      <c r="J5">
        <v>11</v>
      </c>
      <c r="K5">
        <v>45231</v>
      </c>
      <c r="L5" t="s">
        <v>65</v>
      </c>
      <c r="M5" t="s">
        <v>215</v>
      </c>
      <c r="N5" t="s">
        <v>65</v>
      </c>
      <c r="O5" t="s">
        <v>215</v>
      </c>
    </row>
    <row r="6" spans="1:15" x14ac:dyDescent="0.25">
      <c r="A6" t="s">
        <v>366</v>
      </c>
      <c r="B6" t="s">
        <v>74</v>
      </c>
      <c r="D6" t="s">
        <v>23</v>
      </c>
      <c r="E6">
        <v>1</v>
      </c>
      <c r="G6" t="s">
        <v>583</v>
      </c>
      <c r="H6" t="s">
        <v>57</v>
      </c>
      <c r="I6">
        <v>4</v>
      </c>
      <c r="J6">
        <v>11</v>
      </c>
      <c r="K6">
        <v>45231</v>
      </c>
      <c r="L6" t="s">
        <v>65</v>
      </c>
      <c r="M6" t="s">
        <v>215</v>
      </c>
      <c r="N6" t="s">
        <v>65</v>
      </c>
      <c r="O6" t="s">
        <v>215</v>
      </c>
    </row>
    <row r="7" spans="1:15" x14ac:dyDescent="0.25">
      <c r="A7" t="s">
        <v>345</v>
      </c>
      <c r="B7" t="s">
        <v>74</v>
      </c>
      <c r="D7" t="s">
        <v>24</v>
      </c>
      <c r="E7">
        <v>2</v>
      </c>
      <c r="G7" t="s">
        <v>421</v>
      </c>
      <c r="H7" t="s">
        <v>181</v>
      </c>
      <c r="I7">
        <v>6</v>
      </c>
      <c r="J7">
        <v>11</v>
      </c>
      <c r="K7">
        <v>45232</v>
      </c>
      <c r="L7" t="s">
        <v>65</v>
      </c>
      <c r="M7" t="s">
        <v>219</v>
      </c>
      <c r="N7" t="s">
        <v>65</v>
      </c>
      <c r="O7" t="s">
        <v>219</v>
      </c>
    </row>
    <row r="8" spans="1:15" x14ac:dyDescent="0.25">
      <c r="A8" t="s">
        <v>476</v>
      </c>
      <c r="B8" t="s">
        <v>74</v>
      </c>
      <c r="D8" t="s">
        <v>51</v>
      </c>
      <c r="E8">
        <v>3</v>
      </c>
      <c r="F8">
        <v>5</v>
      </c>
      <c r="G8" t="s">
        <v>382</v>
      </c>
      <c r="H8" t="s">
        <v>40</v>
      </c>
      <c r="I8">
        <v>5</v>
      </c>
      <c r="J8">
        <v>11</v>
      </c>
      <c r="K8">
        <v>45233</v>
      </c>
      <c r="L8">
        <v>45235</v>
      </c>
      <c r="M8" t="s">
        <v>236</v>
      </c>
      <c r="N8" t="s">
        <v>220</v>
      </c>
      <c r="O8" t="s">
        <v>237</v>
      </c>
    </row>
    <row r="9" spans="1:15" x14ac:dyDescent="0.25">
      <c r="A9" t="s">
        <v>340</v>
      </c>
      <c r="B9" t="s">
        <v>74</v>
      </c>
      <c r="D9" t="s">
        <v>23</v>
      </c>
      <c r="E9">
        <v>4</v>
      </c>
      <c r="G9" t="s">
        <v>423</v>
      </c>
      <c r="H9" t="s">
        <v>152</v>
      </c>
      <c r="I9">
        <v>1</v>
      </c>
      <c r="J9">
        <v>11</v>
      </c>
      <c r="K9">
        <v>45234</v>
      </c>
      <c r="L9" t="s">
        <v>65</v>
      </c>
      <c r="M9" t="s">
        <v>216</v>
      </c>
      <c r="N9" t="s">
        <v>65</v>
      </c>
      <c r="O9" t="s">
        <v>216</v>
      </c>
    </row>
    <row r="10" spans="1:15" x14ac:dyDescent="0.25">
      <c r="A10" t="s">
        <v>311</v>
      </c>
      <c r="B10" t="s">
        <v>74</v>
      </c>
      <c r="D10" t="s">
        <v>19</v>
      </c>
      <c r="E10">
        <v>4</v>
      </c>
      <c r="F10">
        <v>5</v>
      </c>
      <c r="G10" t="s">
        <v>528</v>
      </c>
      <c r="H10" t="s">
        <v>100</v>
      </c>
      <c r="I10">
        <v>2</v>
      </c>
      <c r="J10">
        <v>11</v>
      </c>
      <c r="K10">
        <v>45234</v>
      </c>
      <c r="L10">
        <v>45235</v>
      </c>
      <c r="M10" t="s">
        <v>216</v>
      </c>
      <c r="N10" t="s">
        <v>220</v>
      </c>
      <c r="O10" t="s">
        <v>259</v>
      </c>
    </row>
    <row r="11" spans="1:15" x14ac:dyDescent="0.25">
      <c r="A11" t="s">
        <v>311</v>
      </c>
      <c r="B11" t="s">
        <v>74</v>
      </c>
      <c r="D11" t="s">
        <v>19</v>
      </c>
      <c r="E11">
        <v>4</v>
      </c>
      <c r="F11">
        <v>5</v>
      </c>
      <c r="G11" t="s">
        <v>472</v>
      </c>
      <c r="H11" t="s">
        <v>273</v>
      </c>
      <c r="I11">
        <v>4</v>
      </c>
      <c r="J11">
        <v>11</v>
      </c>
      <c r="K11">
        <v>45234</v>
      </c>
      <c r="L11">
        <v>45235</v>
      </c>
      <c r="M11" t="s">
        <v>216</v>
      </c>
      <c r="N11" t="s">
        <v>220</v>
      </c>
      <c r="O11" t="s">
        <v>259</v>
      </c>
    </row>
    <row r="12" spans="1:15" x14ac:dyDescent="0.25">
      <c r="A12" t="s">
        <v>340</v>
      </c>
      <c r="B12" t="s">
        <v>74</v>
      </c>
      <c r="D12" t="s">
        <v>22</v>
      </c>
      <c r="E12">
        <v>4</v>
      </c>
      <c r="G12" t="s">
        <v>329</v>
      </c>
      <c r="H12" t="s">
        <v>174</v>
      </c>
      <c r="I12">
        <v>7</v>
      </c>
      <c r="J12">
        <v>11</v>
      </c>
      <c r="K12">
        <v>45234</v>
      </c>
      <c r="L12" t="s">
        <v>65</v>
      </c>
      <c r="M12" t="s">
        <v>216</v>
      </c>
      <c r="N12" t="s">
        <v>65</v>
      </c>
      <c r="O12" t="s">
        <v>216</v>
      </c>
    </row>
    <row r="13" spans="1:15" x14ac:dyDescent="0.25">
      <c r="A13" t="s">
        <v>360</v>
      </c>
      <c r="B13" t="s">
        <v>74</v>
      </c>
      <c r="D13" t="s">
        <v>23</v>
      </c>
      <c r="E13">
        <v>5</v>
      </c>
      <c r="G13" t="s">
        <v>424</v>
      </c>
      <c r="H13" t="s">
        <v>107</v>
      </c>
      <c r="I13">
        <v>6</v>
      </c>
      <c r="J13">
        <v>11</v>
      </c>
      <c r="K13">
        <v>45235</v>
      </c>
      <c r="L13" t="s">
        <v>65</v>
      </c>
      <c r="M13" t="s">
        <v>220</v>
      </c>
      <c r="N13" t="s">
        <v>65</v>
      </c>
      <c r="O13" t="s">
        <v>220</v>
      </c>
    </row>
    <row r="14" spans="1:15" x14ac:dyDescent="0.25">
      <c r="A14" t="s">
        <v>248</v>
      </c>
      <c r="B14" t="s">
        <v>74</v>
      </c>
      <c r="D14" t="s">
        <v>19</v>
      </c>
      <c r="E14">
        <v>10</v>
      </c>
      <c r="F14">
        <v>12</v>
      </c>
      <c r="G14" t="s">
        <v>425</v>
      </c>
      <c r="H14" t="s">
        <v>413</v>
      </c>
      <c r="I14">
        <v>6</v>
      </c>
      <c r="J14">
        <v>11</v>
      </c>
      <c r="K14">
        <v>45240</v>
      </c>
      <c r="L14">
        <v>45242</v>
      </c>
      <c r="M14" t="s">
        <v>236</v>
      </c>
      <c r="N14" t="s">
        <v>220</v>
      </c>
      <c r="O14" t="s">
        <v>237</v>
      </c>
    </row>
    <row r="15" spans="1:15" x14ac:dyDescent="0.25">
      <c r="A15" t="s">
        <v>248</v>
      </c>
      <c r="B15" t="s">
        <v>74</v>
      </c>
      <c r="D15" t="s">
        <v>51</v>
      </c>
      <c r="E15">
        <v>10</v>
      </c>
      <c r="F15">
        <v>12</v>
      </c>
      <c r="G15" t="s">
        <v>570</v>
      </c>
      <c r="H15" t="s">
        <v>172</v>
      </c>
      <c r="I15">
        <v>7</v>
      </c>
      <c r="J15">
        <v>11</v>
      </c>
      <c r="K15">
        <v>45240</v>
      </c>
      <c r="L15">
        <v>45242</v>
      </c>
      <c r="M15" t="s">
        <v>236</v>
      </c>
      <c r="N15" t="s">
        <v>220</v>
      </c>
      <c r="O15" t="s">
        <v>237</v>
      </c>
    </row>
    <row r="16" spans="1:15" x14ac:dyDescent="0.25">
      <c r="A16" t="s">
        <v>341</v>
      </c>
      <c r="B16" t="s">
        <v>74</v>
      </c>
      <c r="D16" t="s">
        <v>22</v>
      </c>
      <c r="E16">
        <v>11</v>
      </c>
      <c r="G16" t="s">
        <v>329</v>
      </c>
      <c r="H16" t="s">
        <v>153</v>
      </c>
      <c r="I16">
        <v>1</v>
      </c>
      <c r="J16">
        <v>11</v>
      </c>
      <c r="K16">
        <v>45241</v>
      </c>
      <c r="L16" t="s">
        <v>65</v>
      </c>
      <c r="M16" t="s">
        <v>216</v>
      </c>
      <c r="N16" t="s">
        <v>65</v>
      </c>
      <c r="O16" t="s">
        <v>216</v>
      </c>
    </row>
    <row r="17" spans="1:15" x14ac:dyDescent="0.25">
      <c r="A17" t="s">
        <v>305</v>
      </c>
      <c r="B17" t="s">
        <v>74</v>
      </c>
      <c r="D17" t="s">
        <v>19</v>
      </c>
      <c r="E17">
        <v>11</v>
      </c>
      <c r="F17">
        <v>12</v>
      </c>
      <c r="G17" t="s">
        <v>527</v>
      </c>
      <c r="H17" t="s">
        <v>392</v>
      </c>
      <c r="I17">
        <v>3</v>
      </c>
      <c r="J17">
        <v>11</v>
      </c>
      <c r="K17">
        <v>45241</v>
      </c>
      <c r="L17">
        <v>45242</v>
      </c>
      <c r="M17" t="s">
        <v>216</v>
      </c>
      <c r="N17" t="s">
        <v>220</v>
      </c>
      <c r="O17" t="s">
        <v>259</v>
      </c>
    </row>
    <row r="18" spans="1:15" x14ac:dyDescent="0.25">
      <c r="A18" t="s">
        <v>342</v>
      </c>
      <c r="B18" t="s">
        <v>74</v>
      </c>
      <c r="D18" t="s">
        <v>23</v>
      </c>
      <c r="E18">
        <v>12</v>
      </c>
      <c r="G18" t="s">
        <v>383</v>
      </c>
      <c r="H18" t="s">
        <v>128</v>
      </c>
      <c r="I18">
        <v>5</v>
      </c>
      <c r="J18">
        <v>11</v>
      </c>
      <c r="K18">
        <v>45242</v>
      </c>
      <c r="L18" t="s">
        <v>65</v>
      </c>
      <c r="M18" t="s">
        <v>220</v>
      </c>
      <c r="N18" t="s">
        <v>65</v>
      </c>
      <c r="O18" t="s">
        <v>220</v>
      </c>
    </row>
    <row r="19" spans="1:15" x14ac:dyDescent="0.25">
      <c r="A19" t="s">
        <v>342</v>
      </c>
      <c r="B19" t="s">
        <v>74</v>
      </c>
      <c r="D19" t="s">
        <v>22</v>
      </c>
      <c r="E19">
        <v>12</v>
      </c>
      <c r="G19" t="s">
        <v>329</v>
      </c>
      <c r="H19" t="s">
        <v>170</v>
      </c>
      <c r="I19">
        <v>7</v>
      </c>
      <c r="J19">
        <v>11</v>
      </c>
      <c r="K19">
        <v>45242</v>
      </c>
      <c r="L19" t="s">
        <v>65</v>
      </c>
      <c r="M19" t="s">
        <v>220</v>
      </c>
      <c r="N19" t="s">
        <v>65</v>
      </c>
      <c r="O19" t="s">
        <v>220</v>
      </c>
    </row>
    <row r="20" spans="1:15" x14ac:dyDescent="0.25">
      <c r="A20" t="s">
        <v>342</v>
      </c>
      <c r="B20" t="s">
        <v>74</v>
      </c>
      <c r="D20" t="s">
        <v>22</v>
      </c>
      <c r="E20">
        <v>12</v>
      </c>
      <c r="G20" t="s">
        <v>329</v>
      </c>
      <c r="H20" t="s">
        <v>168</v>
      </c>
      <c r="I20">
        <v>7</v>
      </c>
      <c r="J20">
        <v>11</v>
      </c>
      <c r="K20">
        <v>45242</v>
      </c>
      <c r="L20" t="s">
        <v>65</v>
      </c>
      <c r="M20" t="s">
        <v>220</v>
      </c>
      <c r="N20" t="s">
        <v>65</v>
      </c>
      <c r="O20" t="s">
        <v>220</v>
      </c>
    </row>
    <row r="21" spans="1:15" x14ac:dyDescent="0.25">
      <c r="A21" t="s">
        <v>339</v>
      </c>
      <c r="B21" t="s">
        <v>74</v>
      </c>
      <c r="D21" t="s">
        <v>18</v>
      </c>
      <c r="E21">
        <v>18</v>
      </c>
      <c r="F21">
        <v>19</v>
      </c>
      <c r="G21" t="s">
        <v>324</v>
      </c>
      <c r="H21" t="s">
        <v>38</v>
      </c>
      <c r="I21">
        <v>1</v>
      </c>
      <c r="J21">
        <v>11</v>
      </c>
      <c r="K21">
        <v>45248</v>
      </c>
      <c r="L21">
        <v>45249</v>
      </c>
      <c r="M21" t="s">
        <v>216</v>
      </c>
      <c r="N21" t="s">
        <v>220</v>
      </c>
      <c r="O21" t="s">
        <v>259</v>
      </c>
    </row>
    <row r="22" spans="1:15" x14ac:dyDescent="0.25">
      <c r="A22" t="s">
        <v>357</v>
      </c>
      <c r="B22" t="s">
        <v>74</v>
      </c>
      <c r="D22" t="s">
        <v>24</v>
      </c>
      <c r="E22">
        <v>18</v>
      </c>
      <c r="G22" t="s">
        <v>561</v>
      </c>
      <c r="H22" t="s">
        <v>50</v>
      </c>
      <c r="I22">
        <v>4</v>
      </c>
      <c r="J22">
        <v>11</v>
      </c>
      <c r="K22">
        <v>45248</v>
      </c>
      <c r="L22" t="s">
        <v>65</v>
      </c>
      <c r="M22" t="s">
        <v>216</v>
      </c>
      <c r="N22" t="s">
        <v>65</v>
      </c>
      <c r="O22" t="s">
        <v>216</v>
      </c>
    </row>
    <row r="23" spans="1:15" x14ac:dyDescent="0.25">
      <c r="A23" t="s">
        <v>357</v>
      </c>
      <c r="B23" t="s">
        <v>74</v>
      </c>
      <c r="D23" t="s">
        <v>23</v>
      </c>
      <c r="E23">
        <v>18</v>
      </c>
      <c r="G23" t="s">
        <v>562</v>
      </c>
      <c r="H23" t="s">
        <v>50</v>
      </c>
      <c r="I23">
        <v>4</v>
      </c>
      <c r="J23">
        <v>11</v>
      </c>
      <c r="K23">
        <v>45248</v>
      </c>
      <c r="L23" t="s">
        <v>65</v>
      </c>
      <c r="M23" t="s">
        <v>216</v>
      </c>
      <c r="N23" t="s">
        <v>65</v>
      </c>
      <c r="O23" t="s">
        <v>216</v>
      </c>
    </row>
    <row r="24" spans="1:15" x14ac:dyDescent="0.25">
      <c r="A24" t="s">
        <v>339</v>
      </c>
      <c r="B24" t="s">
        <v>74</v>
      </c>
      <c r="D24" t="s">
        <v>19</v>
      </c>
      <c r="E24">
        <v>18</v>
      </c>
      <c r="F24">
        <v>19</v>
      </c>
      <c r="G24" t="s">
        <v>529</v>
      </c>
      <c r="H24" t="s">
        <v>367</v>
      </c>
      <c r="I24">
        <v>5</v>
      </c>
      <c r="J24">
        <v>11</v>
      </c>
      <c r="K24">
        <v>45248</v>
      </c>
      <c r="L24">
        <v>45249</v>
      </c>
      <c r="M24" t="s">
        <v>216</v>
      </c>
      <c r="N24" t="s">
        <v>220</v>
      </c>
      <c r="O24" t="s">
        <v>259</v>
      </c>
    </row>
    <row r="25" spans="1:15" x14ac:dyDescent="0.25">
      <c r="A25" t="s">
        <v>339</v>
      </c>
      <c r="B25" t="s">
        <v>74</v>
      </c>
      <c r="D25" t="s">
        <v>18</v>
      </c>
      <c r="E25">
        <v>18</v>
      </c>
      <c r="F25">
        <v>19</v>
      </c>
      <c r="G25" t="s">
        <v>426</v>
      </c>
      <c r="H25" t="s">
        <v>83</v>
      </c>
      <c r="I25">
        <v>6</v>
      </c>
      <c r="J25">
        <v>11</v>
      </c>
      <c r="K25">
        <v>45248</v>
      </c>
      <c r="L25">
        <v>45249</v>
      </c>
      <c r="M25" t="s">
        <v>216</v>
      </c>
      <c r="N25" t="s">
        <v>220</v>
      </c>
      <c r="O25" t="s">
        <v>259</v>
      </c>
    </row>
    <row r="26" spans="1:15" x14ac:dyDescent="0.25">
      <c r="A26" t="s">
        <v>287</v>
      </c>
      <c r="B26" t="s">
        <v>74</v>
      </c>
      <c r="D26" t="s">
        <v>18</v>
      </c>
      <c r="E26">
        <v>25</v>
      </c>
      <c r="F26">
        <v>26</v>
      </c>
      <c r="G26" t="s">
        <v>411</v>
      </c>
      <c r="H26" t="s">
        <v>179</v>
      </c>
      <c r="I26">
        <v>6</v>
      </c>
      <c r="J26">
        <v>11</v>
      </c>
      <c r="K26">
        <v>45255</v>
      </c>
      <c r="L26">
        <v>45256</v>
      </c>
      <c r="M26" t="s">
        <v>216</v>
      </c>
      <c r="N26" t="s">
        <v>220</v>
      </c>
      <c r="O26" t="s">
        <v>259</v>
      </c>
    </row>
    <row r="27" spans="1:15" x14ac:dyDescent="0.25">
      <c r="A27" t="s">
        <v>344</v>
      </c>
      <c r="B27" t="s">
        <v>74</v>
      </c>
      <c r="D27" t="s">
        <v>22</v>
      </c>
      <c r="E27">
        <v>25</v>
      </c>
      <c r="G27" t="s">
        <v>329</v>
      </c>
      <c r="H27" t="s">
        <v>440</v>
      </c>
      <c r="I27">
        <v>7</v>
      </c>
      <c r="J27">
        <v>11</v>
      </c>
      <c r="K27">
        <v>45255</v>
      </c>
      <c r="L27" t="s">
        <v>65</v>
      </c>
      <c r="M27" t="s">
        <v>216</v>
      </c>
      <c r="N27" t="s">
        <v>65</v>
      </c>
      <c r="O27" t="s">
        <v>216</v>
      </c>
    </row>
    <row r="28" spans="1:15" x14ac:dyDescent="0.25">
      <c r="A28" t="s">
        <v>359</v>
      </c>
      <c r="B28" t="s">
        <v>74</v>
      </c>
      <c r="D28" t="s">
        <v>22</v>
      </c>
      <c r="E28">
        <v>26</v>
      </c>
      <c r="G28" t="s">
        <v>329</v>
      </c>
      <c r="H28" t="s">
        <v>168</v>
      </c>
      <c r="I28">
        <v>7</v>
      </c>
      <c r="J28">
        <v>11</v>
      </c>
      <c r="K28">
        <v>45256</v>
      </c>
      <c r="L28" t="s">
        <v>65</v>
      </c>
      <c r="M28" t="s">
        <v>220</v>
      </c>
      <c r="N28" t="s">
        <v>65</v>
      </c>
      <c r="O28" t="s">
        <v>220</v>
      </c>
    </row>
    <row r="29" spans="1:15" x14ac:dyDescent="0.25">
      <c r="A29" t="s">
        <v>359</v>
      </c>
      <c r="B29" t="s">
        <v>74</v>
      </c>
      <c r="D29" t="s">
        <v>22</v>
      </c>
      <c r="E29">
        <v>26</v>
      </c>
      <c r="G29" t="s">
        <v>329</v>
      </c>
      <c r="H29" t="s">
        <v>125</v>
      </c>
      <c r="I29">
        <v>7</v>
      </c>
      <c r="J29">
        <v>11</v>
      </c>
      <c r="K29">
        <v>45256</v>
      </c>
      <c r="L29" t="s">
        <v>65</v>
      </c>
      <c r="M29" t="s">
        <v>220</v>
      </c>
      <c r="N29" t="s">
        <v>65</v>
      </c>
      <c r="O29" t="s">
        <v>220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3A34-3F3E-4D59-8BBD-128D0152E854}">
  <dimension ref="A1:O6"/>
  <sheetViews>
    <sheetView workbookViewId="0"/>
  </sheetViews>
  <sheetFormatPr defaultRowHeight="15" x14ac:dyDescent="0.25"/>
  <cols>
    <col min="1" max="1" width="11.5703125" bestFit="1" customWidth="1"/>
    <col min="2" max="2" width="14.140625" bestFit="1" customWidth="1"/>
    <col min="3" max="3" width="11.140625" bestFit="1" customWidth="1"/>
    <col min="4" max="4" width="22.42578125" bestFit="1" customWidth="1"/>
    <col min="5" max="5" width="12.5703125" bestFit="1" customWidth="1"/>
    <col min="6" max="6" width="11.28515625" bestFit="1" customWidth="1"/>
    <col min="7" max="7" width="38" bestFit="1" customWidth="1"/>
    <col min="8" max="8" width="23.8554687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207</v>
      </c>
      <c r="G2" t="s">
        <v>206</v>
      </c>
      <c r="J2">
        <v>0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341</v>
      </c>
      <c r="B3" t="s">
        <v>207</v>
      </c>
      <c r="D3" t="s">
        <v>22</v>
      </c>
      <c r="E3">
        <v>11</v>
      </c>
      <c r="G3" t="s">
        <v>433</v>
      </c>
      <c r="H3" t="s">
        <v>64</v>
      </c>
      <c r="I3">
        <v>7</v>
      </c>
      <c r="J3">
        <v>0</v>
      </c>
      <c r="K3">
        <v>44906</v>
      </c>
      <c r="L3" t="s">
        <v>65</v>
      </c>
      <c r="M3" t="s">
        <v>220</v>
      </c>
      <c r="N3" t="s">
        <v>65</v>
      </c>
      <c r="O3" t="s">
        <v>220</v>
      </c>
    </row>
    <row r="4" spans="1:15" x14ac:dyDescent="0.25">
      <c r="A4" t="s">
        <v>357</v>
      </c>
      <c r="B4" t="s">
        <v>207</v>
      </c>
      <c r="D4" t="s">
        <v>22</v>
      </c>
      <c r="E4">
        <v>18</v>
      </c>
      <c r="G4" t="s">
        <v>434</v>
      </c>
      <c r="H4" t="s">
        <v>125</v>
      </c>
      <c r="I4">
        <v>7</v>
      </c>
      <c r="J4">
        <v>0</v>
      </c>
      <c r="K4">
        <v>44913</v>
      </c>
      <c r="L4" t="s">
        <v>65</v>
      </c>
      <c r="M4" t="s">
        <v>220</v>
      </c>
      <c r="N4" t="s">
        <v>65</v>
      </c>
      <c r="O4" t="s">
        <v>220</v>
      </c>
    </row>
    <row r="5" spans="1:15" x14ac:dyDescent="0.25">
      <c r="A5" t="s">
        <v>235</v>
      </c>
      <c r="B5" t="s">
        <v>207</v>
      </c>
      <c r="D5" t="s">
        <v>51</v>
      </c>
      <c r="E5">
        <v>28</v>
      </c>
      <c r="F5">
        <v>30</v>
      </c>
      <c r="G5" t="s">
        <v>435</v>
      </c>
      <c r="H5" t="s">
        <v>125</v>
      </c>
      <c r="I5">
        <v>7</v>
      </c>
      <c r="J5">
        <v>0</v>
      </c>
      <c r="K5">
        <v>44923</v>
      </c>
      <c r="L5">
        <v>44925</v>
      </c>
      <c r="M5" t="s">
        <v>215</v>
      </c>
      <c r="N5" t="s">
        <v>236</v>
      </c>
      <c r="O5" t="s">
        <v>266</v>
      </c>
    </row>
    <row r="6" spans="1:15" x14ac:dyDescent="0.25">
      <c r="A6" t="s">
        <v>65</v>
      </c>
      <c r="B6" t="s">
        <v>207</v>
      </c>
      <c r="J6">
        <v>0</v>
      </c>
      <c r="K6" t="s">
        <v>65</v>
      </c>
      <c r="L6" t="s">
        <v>65</v>
      </c>
      <c r="M6" t="s">
        <v>65</v>
      </c>
      <c r="N6" t="s">
        <v>65</v>
      </c>
      <c r="O6" t="s">
        <v>65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29ECB-3F78-4148-BBE5-68103ECADFE8}">
  <dimension ref="A1:O7"/>
  <sheetViews>
    <sheetView workbookViewId="0">
      <selection sqref="A1:O7"/>
    </sheetView>
  </sheetViews>
  <sheetFormatPr defaultRowHeight="15" x14ac:dyDescent="0.25"/>
  <cols>
    <col min="1" max="1" width="11.5703125" bestFit="1" customWidth="1"/>
    <col min="2" max="2" width="30.140625" bestFit="1" customWidth="1"/>
    <col min="3" max="3" width="11.140625" bestFit="1" customWidth="1"/>
    <col min="4" max="4" width="22.42578125" bestFit="1" customWidth="1"/>
    <col min="5" max="5" width="12.5703125" bestFit="1" customWidth="1"/>
    <col min="6" max="6" width="11.28515625" bestFit="1" customWidth="1"/>
    <col min="7" max="7" width="30.5703125" bestFit="1" customWidth="1"/>
    <col min="8" max="8" width="10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</cols>
  <sheetData>
    <row r="1" spans="1:15" x14ac:dyDescent="0.25">
      <c r="A1" t="s">
        <v>28</v>
      </c>
      <c r="B1" t="s">
        <v>34</v>
      </c>
      <c r="C1" t="s">
        <v>17</v>
      </c>
      <c r="D1" t="s">
        <v>16</v>
      </c>
      <c r="E1" t="s">
        <v>60</v>
      </c>
      <c r="F1" t="s">
        <v>61</v>
      </c>
      <c r="G1" t="s">
        <v>30</v>
      </c>
      <c r="H1" t="s">
        <v>10</v>
      </c>
      <c r="I1" t="s">
        <v>25</v>
      </c>
      <c r="J1" t="s">
        <v>109</v>
      </c>
      <c r="K1" t="s">
        <v>112</v>
      </c>
      <c r="L1" t="s">
        <v>113</v>
      </c>
      <c r="M1" t="s">
        <v>114</v>
      </c>
      <c r="N1" t="s">
        <v>115</v>
      </c>
      <c r="O1" t="s">
        <v>29</v>
      </c>
    </row>
    <row r="2" spans="1:15" x14ac:dyDescent="0.25">
      <c r="A2" t="s">
        <v>65</v>
      </c>
      <c r="B2" t="s">
        <v>567</v>
      </c>
      <c r="F2" t="s">
        <v>65</v>
      </c>
      <c r="G2" t="s">
        <v>571</v>
      </c>
      <c r="J2">
        <v>12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</row>
    <row r="3" spans="1:15" x14ac:dyDescent="0.25">
      <c r="A3" t="s">
        <v>235</v>
      </c>
      <c r="B3" t="s">
        <v>567</v>
      </c>
      <c r="D3" t="s">
        <v>51</v>
      </c>
      <c r="E3">
        <v>28</v>
      </c>
      <c r="F3">
        <v>30</v>
      </c>
      <c r="G3" t="s">
        <v>568</v>
      </c>
      <c r="H3" t="s">
        <v>569</v>
      </c>
      <c r="I3">
        <v>7</v>
      </c>
      <c r="J3">
        <v>12</v>
      </c>
      <c r="K3">
        <v>45288</v>
      </c>
      <c r="L3">
        <v>45290</v>
      </c>
      <c r="M3" t="s">
        <v>219</v>
      </c>
      <c r="N3" t="s">
        <v>216</v>
      </c>
      <c r="O3" t="s">
        <v>242</v>
      </c>
    </row>
    <row r="4" spans="1:15" x14ac:dyDescent="0.25">
      <c r="A4" t="s">
        <v>65</v>
      </c>
      <c r="B4" t="s">
        <v>567</v>
      </c>
      <c r="J4">
        <v>12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</row>
    <row r="5" spans="1:15" x14ac:dyDescent="0.25">
      <c r="A5" t="s">
        <v>65</v>
      </c>
      <c r="B5" t="s">
        <v>567</v>
      </c>
      <c r="J5">
        <v>12</v>
      </c>
      <c r="K5" t="s">
        <v>65</v>
      </c>
      <c r="L5" t="s">
        <v>65</v>
      </c>
      <c r="M5" t="s">
        <v>65</v>
      </c>
      <c r="N5" t="s">
        <v>65</v>
      </c>
      <c r="O5" t="s">
        <v>65</v>
      </c>
    </row>
    <row r="6" spans="1:15" x14ac:dyDescent="0.25">
      <c r="A6" t="s">
        <v>65</v>
      </c>
      <c r="B6" t="s">
        <v>567</v>
      </c>
      <c r="J6">
        <v>12</v>
      </c>
      <c r="K6" t="s">
        <v>65</v>
      </c>
      <c r="L6" t="s">
        <v>65</v>
      </c>
      <c r="M6" t="s">
        <v>65</v>
      </c>
      <c r="N6" t="s">
        <v>65</v>
      </c>
      <c r="O6" t="s">
        <v>65</v>
      </c>
    </row>
    <row r="7" spans="1:15" x14ac:dyDescent="0.25">
      <c r="A7" t="s">
        <v>65</v>
      </c>
      <c r="B7" t="s">
        <v>567</v>
      </c>
      <c r="J7">
        <v>12</v>
      </c>
      <c r="K7" t="s">
        <v>65</v>
      </c>
      <c r="L7" t="s">
        <v>65</v>
      </c>
      <c r="M7" t="s">
        <v>65</v>
      </c>
      <c r="N7" t="s">
        <v>65</v>
      </c>
      <c r="O7" t="s">
        <v>65</v>
      </c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7DBCF-731C-406F-BCA2-2A37017DCDBA}">
  <dimension ref="A1:Q481"/>
  <sheetViews>
    <sheetView showGridLines="0" topLeftCell="D199" zoomScale="63" zoomScaleNormal="55" workbookViewId="0">
      <selection activeCell="D267" sqref="D267"/>
    </sheetView>
  </sheetViews>
  <sheetFormatPr defaultColWidth="9.140625" defaultRowHeight="37.5" customHeight="1" x14ac:dyDescent="0.25"/>
  <cols>
    <col min="1" max="1" width="9.140625" style="79" hidden="1" customWidth="1"/>
    <col min="2" max="2" width="15.85546875" style="80" hidden="1" customWidth="1"/>
    <col min="3" max="3" width="15.7109375" style="80" hidden="1" customWidth="1"/>
    <col min="4" max="4" width="35.140625" style="61" customWidth="1"/>
    <col min="5" max="5" width="49.28515625" style="61" bestFit="1" customWidth="1"/>
    <col min="6" max="6" width="17.85546875" style="61" customWidth="1"/>
    <col min="7" max="7" width="16.140625" style="61" customWidth="1"/>
    <col min="8" max="8" width="128.42578125" style="61" bestFit="1" customWidth="1"/>
    <col min="9" max="9" width="39.140625" style="61" bestFit="1" customWidth="1"/>
    <col min="10" max="10" width="10.140625" style="61" customWidth="1"/>
    <col min="11" max="11" width="10.42578125" style="82" hidden="1" customWidth="1"/>
    <col min="12" max="12" width="25.5703125" style="61" hidden="1" customWidth="1"/>
    <col min="13" max="13" width="23.5703125" style="61" hidden="1" customWidth="1"/>
    <col min="14" max="14" width="20.5703125" style="61" hidden="1" customWidth="1"/>
    <col min="15" max="15" width="18.42578125" style="61" hidden="1" customWidth="1"/>
    <col min="16" max="16" width="16.42578125" style="61" hidden="1" customWidth="1"/>
    <col min="17" max="17" width="21.5703125" style="61" hidden="1" customWidth="1"/>
    <col min="18" max="16384" width="9.140625" style="61"/>
  </cols>
  <sheetData>
    <row r="1" spans="1:16" ht="127.5" customHeight="1" x14ac:dyDescent="0.25">
      <c r="B1" s="190" t="s">
        <v>111</v>
      </c>
      <c r="C1" s="190"/>
      <c r="D1" s="190"/>
      <c r="E1" s="190"/>
      <c r="F1" s="190"/>
      <c r="G1" s="190"/>
      <c r="H1" s="190"/>
      <c r="I1" s="190"/>
      <c r="J1" s="190"/>
      <c r="L1" s="67">
        <v>2023</v>
      </c>
      <c r="M1" s="61">
        <v>2023</v>
      </c>
      <c r="N1" s="65"/>
    </row>
    <row r="2" spans="1:16" s="62" customFormat="1" ht="37.5" customHeight="1" x14ac:dyDescent="0.25">
      <c r="A2" s="79"/>
      <c r="B2" s="80" t="s">
        <v>28</v>
      </c>
      <c r="C2" s="80" t="s">
        <v>34</v>
      </c>
      <c r="D2" s="87" t="s">
        <v>17</v>
      </c>
      <c r="E2" s="87" t="s">
        <v>16</v>
      </c>
      <c r="F2" s="87" t="s">
        <v>60</v>
      </c>
      <c r="G2" s="87" t="s">
        <v>61</v>
      </c>
      <c r="H2" s="88" t="s">
        <v>30</v>
      </c>
      <c r="I2" s="87" t="s">
        <v>10</v>
      </c>
      <c r="J2" s="87" t="s">
        <v>25</v>
      </c>
      <c r="K2" s="83" t="s">
        <v>109</v>
      </c>
      <c r="L2" s="62" t="s">
        <v>112</v>
      </c>
      <c r="M2" s="62" t="s">
        <v>113</v>
      </c>
      <c r="N2" s="62" t="s">
        <v>114</v>
      </c>
      <c r="O2" s="62" t="s">
        <v>115</v>
      </c>
      <c r="P2" s="62" t="s">
        <v>29</v>
      </c>
    </row>
    <row r="3" spans="1:16" s="62" customFormat="1" ht="37.5" customHeight="1" x14ac:dyDescent="0.25">
      <c r="A3" s="79"/>
      <c r="B3" s="80" t="str">
        <f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f>
        <v/>
      </c>
      <c r="C3" s="80" t="str">
        <f t="shared" ref="C3:C7" si="0">"Dicembre 2022"</f>
        <v>Dicembre 2022</v>
      </c>
      <c r="D3" s="89"/>
      <c r="E3" s="89"/>
      <c r="F3" s="89"/>
      <c r="G3" s="89"/>
      <c r="H3" s="107" t="s">
        <v>206</v>
      </c>
      <c r="I3" s="89"/>
      <c r="J3" s="91"/>
      <c r="K3" s="82">
        <f>0</f>
        <v>0</v>
      </c>
      <c r="L3" s="75" t="str">
        <f>IFERROR(IF(Tabella747[[#This Row],[Data inizio]]="","",DATE($M$1,Tabella747[[#This Row],[Colonna3]],Tabella747[[#This Row],[Data inizio]])),"")</f>
        <v/>
      </c>
      <c r="M3" s="75" t="str">
        <f>IF(Tabella747[[#This Row],[Data fine]]="","",DATE($L$1,Tabella747[[#This Row],[Colonna3]],Tabella747[[#This Row],[Data fine]]))</f>
        <v/>
      </c>
      <c r="N3" s="62" t="str">
        <f>TEXT(Tabella747[[#This Row],[Data piena inizio]],"ggg")</f>
        <v/>
      </c>
      <c r="O3" s="62" t="str">
        <f>TEXT(Tabella747[[#This Row],[Data piena fine]],"ggg")</f>
        <v/>
      </c>
      <c r="P3" s="62" t="str">
        <f>IF(AND(Tabella747[[#This Row],[Giorno inizio]]="",Tabella747[[#This Row],[Giorno fine]]=""),"",IF(Tabella747[[#This Row],[Giorno fine]]="",Tabella747[[#This Row],[Giorno inizio]],CONCATENATE(Tabella747[[#This Row],[Giorno inizio]]," - ",Tabella747[[#This Row],[Giorno fine]])))</f>
        <v/>
      </c>
    </row>
    <row r="4" spans="1:16" s="62" customFormat="1" ht="37.5" customHeight="1" x14ac:dyDescent="0.25">
      <c r="A4" s="79"/>
      <c r="B4" s="80" t="str">
        <f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f>
        <v>11</v>
      </c>
      <c r="C4" s="80" t="str">
        <f t="shared" si="0"/>
        <v>Dicembre 2022</v>
      </c>
      <c r="D4" s="105"/>
      <c r="E4" s="105" t="s">
        <v>22</v>
      </c>
      <c r="F4" s="105">
        <v>11</v>
      </c>
      <c r="G4" s="105"/>
      <c r="H4" s="105" t="s">
        <v>433</v>
      </c>
      <c r="I4" s="105" t="s">
        <v>64</v>
      </c>
      <c r="J4" s="105">
        <v>7</v>
      </c>
      <c r="K4" s="82">
        <f>0</f>
        <v>0</v>
      </c>
      <c r="L4" s="75">
        <f>IFERROR(IF(Tabella747[[#This Row],[Data inizio]]="","",DATE($M$1,Tabella747[[#This Row],[Colonna3]],Tabella747[[#This Row],[Data inizio]])),"")</f>
        <v>44906</v>
      </c>
      <c r="M4" s="75" t="str">
        <f>IF(Tabella747[[#This Row],[Data fine]]="","",DATE($L$1,Tabella747[[#This Row],[Colonna3]],Tabella747[[#This Row],[Data fine]]))</f>
        <v/>
      </c>
      <c r="N4" s="62" t="str">
        <f>TEXT(Tabella747[[#This Row],[Data piena inizio]],"ggg")</f>
        <v>dom</v>
      </c>
      <c r="O4" s="62" t="str">
        <f>TEXT(Tabella747[[#This Row],[Data piena fine]],"ggg")</f>
        <v/>
      </c>
      <c r="P4" s="62" t="str">
        <f>IF(AND(Tabella747[[#This Row],[Giorno inizio]]="",Tabella747[[#This Row],[Giorno fine]]=""),"",IF(Tabella747[[#This Row],[Giorno fine]]="",Tabella747[[#This Row],[Giorno inizio]],CONCATENATE(Tabella747[[#This Row],[Giorno inizio]]," - ",Tabella747[[#This Row],[Giorno fine]])))</f>
        <v>dom</v>
      </c>
    </row>
    <row r="5" spans="1:16" s="62" customFormat="1" ht="37.5" customHeight="1" x14ac:dyDescent="0.25">
      <c r="A5" s="79"/>
      <c r="B5" s="80" t="str">
        <f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f>
        <v>18</v>
      </c>
      <c r="C5" s="80" t="str">
        <f t="shared" si="0"/>
        <v>Dicembre 2022</v>
      </c>
      <c r="D5" s="105"/>
      <c r="E5" s="105" t="s">
        <v>22</v>
      </c>
      <c r="F5" s="105">
        <v>18</v>
      </c>
      <c r="G5" s="105"/>
      <c r="H5" s="105" t="s">
        <v>434</v>
      </c>
      <c r="I5" s="105" t="s">
        <v>125</v>
      </c>
      <c r="J5" s="105">
        <v>7</v>
      </c>
      <c r="K5" s="82">
        <f>0</f>
        <v>0</v>
      </c>
      <c r="L5" s="75">
        <f>IFERROR(IF(Tabella747[[#This Row],[Data inizio]]="","",DATE($M$1,Tabella747[[#This Row],[Colonna3]],Tabella747[[#This Row],[Data inizio]])),"")</f>
        <v>44913</v>
      </c>
      <c r="M5" s="75" t="str">
        <f>IF(Tabella747[[#This Row],[Data fine]]="","",DATE($L$1,Tabella747[[#This Row],[Colonna3]],Tabella747[[#This Row],[Data fine]]))</f>
        <v/>
      </c>
      <c r="N5" s="62" t="str">
        <f>TEXT(Tabella747[[#This Row],[Data piena inizio]],"ggg")</f>
        <v>dom</v>
      </c>
      <c r="O5" s="62" t="str">
        <f>TEXT(Tabella747[[#This Row],[Data piena fine]],"ggg")</f>
        <v/>
      </c>
      <c r="P5" s="62" t="str">
        <f>IF(AND(Tabella747[[#This Row],[Giorno inizio]]="",Tabella747[[#This Row],[Giorno fine]]=""),"",IF(Tabella747[[#This Row],[Giorno fine]]="",Tabella747[[#This Row],[Giorno inizio]],CONCATENATE(Tabella747[[#This Row],[Giorno inizio]]," - ",Tabella747[[#This Row],[Giorno fine]])))</f>
        <v>dom</v>
      </c>
    </row>
    <row r="6" spans="1:16" s="62" customFormat="1" ht="37.5" customHeight="1" x14ac:dyDescent="0.25">
      <c r="A6" s="79"/>
      <c r="B6" s="80" t="str">
        <f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f>
        <v>28 - 30</v>
      </c>
      <c r="C6" s="80" t="str">
        <f t="shared" si="0"/>
        <v>Dicembre 2022</v>
      </c>
      <c r="D6" s="106"/>
      <c r="E6" s="106" t="s">
        <v>51</v>
      </c>
      <c r="F6" s="106">
        <v>28</v>
      </c>
      <c r="G6" s="106">
        <v>30</v>
      </c>
      <c r="H6" s="106" t="s">
        <v>435</v>
      </c>
      <c r="I6" s="106" t="s">
        <v>125</v>
      </c>
      <c r="J6" s="106">
        <v>7</v>
      </c>
      <c r="K6" s="82">
        <f>0</f>
        <v>0</v>
      </c>
      <c r="L6" s="75">
        <f>IFERROR(IF(Tabella747[[#This Row],[Data inizio]]="","",DATE($M$1,Tabella747[[#This Row],[Colonna3]],Tabella747[[#This Row],[Data inizio]])),"")</f>
        <v>44923</v>
      </c>
      <c r="M6" s="75">
        <f>IF(Tabella747[[#This Row],[Data fine]]="","",DATE($L$1,Tabella747[[#This Row],[Colonna3]],Tabella747[[#This Row],[Data fine]]))</f>
        <v>44925</v>
      </c>
      <c r="N6" s="62" t="str">
        <f>TEXT(Tabella747[[#This Row],[Data piena inizio]],"ggg")</f>
        <v>mer</v>
      </c>
      <c r="O6" s="62" t="str">
        <f>TEXT(Tabella747[[#This Row],[Data piena fine]],"ggg")</f>
        <v>ven</v>
      </c>
      <c r="P6" s="62" t="str">
        <f>IF(AND(Tabella747[[#This Row],[Giorno inizio]]="",Tabella747[[#This Row],[Giorno fine]]=""),"",IF(Tabella747[[#This Row],[Giorno fine]]="",Tabella747[[#This Row],[Giorno inizio]],CONCATENATE(Tabella747[[#This Row],[Giorno inizio]]," - ",Tabella747[[#This Row],[Giorno fine]])))</f>
        <v>mer - ven</v>
      </c>
    </row>
    <row r="7" spans="1:16" s="62" customFormat="1" ht="37.5" customHeight="1" x14ac:dyDescent="0.25">
      <c r="A7" s="79"/>
      <c r="B7" s="80" t="str">
        <f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f>
        <v/>
      </c>
      <c r="C7" s="80" t="str">
        <f t="shared" si="0"/>
        <v>Dicembre 2022</v>
      </c>
      <c r="D7" s="106"/>
      <c r="E7" s="106"/>
      <c r="F7" s="106"/>
      <c r="G7" s="106"/>
      <c r="H7" s="106"/>
      <c r="I7" s="106"/>
      <c r="J7" s="106"/>
      <c r="K7" s="82">
        <f>0</f>
        <v>0</v>
      </c>
      <c r="L7" s="75" t="str">
        <f>IFERROR(IF(Tabella747[[#This Row],[Data inizio]]="","",DATE($M$1,Tabella747[[#This Row],[Colonna3]],Tabella747[[#This Row],[Data inizio]])),"")</f>
        <v/>
      </c>
      <c r="M7" s="75" t="str">
        <f>IF(Tabella747[[#This Row],[Data fine]]="","",DATE($L$1,Tabella747[[#This Row],[Colonna3]],Tabella747[[#This Row],[Data fine]]))</f>
        <v/>
      </c>
      <c r="N7" s="62" t="str">
        <f>TEXT(Tabella747[[#This Row],[Data piena inizio]],"ggg")</f>
        <v/>
      </c>
      <c r="O7" s="62" t="str">
        <f>TEXT(Tabella747[[#This Row],[Data piena fine]],"ggg")</f>
        <v/>
      </c>
      <c r="P7" s="62" t="str">
        <f>IF(AND(Tabella747[[#This Row],[Giorno inizio]]="",Tabella747[[#This Row],[Giorno fine]]=""),"",IF(Tabella747[[#This Row],[Giorno fine]]="",Tabella747[[#This Row],[Giorno inizio]],CONCATENATE(Tabella747[[#This Row],[Giorno inizio]]," - ",Tabella747[[#This Row],[Giorno fine]])))</f>
        <v/>
      </c>
    </row>
    <row r="8" spans="1:16" s="62" customFormat="1" ht="37.5" customHeight="1" x14ac:dyDescent="0.25">
      <c r="A8" s="79"/>
      <c r="B8" s="80" t="s">
        <v>28</v>
      </c>
      <c r="C8" s="80" t="s">
        <v>34</v>
      </c>
      <c r="D8" s="87" t="s">
        <v>17</v>
      </c>
      <c r="E8" s="87" t="s">
        <v>16</v>
      </c>
      <c r="F8" s="87" t="s">
        <v>60</v>
      </c>
      <c r="G8" s="87" t="s">
        <v>61</v>
      </c>
      <c r="H8" s="88" t="s">
        <v>30</v>
      </c>
      <c r="I8" s="87" t="s">
        <v>10</v>
      </c>
      <c r="J8" s="87" t="s">
        <v>25</v>
      </c>
      <c r="K8" s="83" t="s">
        <v>109</v>
      </c>
      <c r="L8" s="62" t="s">
        <v>112</v>
      </c>
      <c r="M8" s="62" t="s">
        <v>113</v>
      </c>
      <c r="N8" s="62" t="s">
        <v>114</v>
      </c>
      <c r="O8" s="62" t="s">
        <v>115</v>
      </c>
      <c r="P8" s="62" t="s">
        <v>29</v>
      </c>
    </row>
    <row r="9" spans="1:16" ht="37.5" customHeight="1" x14ac:dyDescent="0.25">
      <c r="B9" s="80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/>
      </c>
      <c r="C9" s="80" t="str">
        <f t="shared" ref="C9:C13" si="1">"Gennaio"</f>
        <v>Gennaio</v>
      </c>
      <c r="D9" s="89"/>
      <c r="E9" s="89"/>
      <c r="F9" s="89"/>
      <c r="G9" s="89" t="s">
        <v>65</v>
      </c>
      <c r="H9" s="90" t="s">
        <v>0</v>
      </c>
      <c r="I9" s="89"/>
      <c r="J9" s="91"/>
      <c r="K9" s="82">
        <f>1</f>
        <v>1</v>
      </c>
      <c r="L9" s="65" t="str">
        <f>IFERROR(IF(Tabella7[[#This Row],[Data inizio]]="","",DATE($L$1,Tabella7[[#This Row],[Colonna3]],Tabella7[[#This Row],[Data inizio]])),"")</f>
        <v/>
      </c>
      <c r="M9" s="65" t="str">
        <f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f>
        <v/>
      </c>
      <c r="N9" s="61" t="str">
        <f>TEXT(Tabella7[[#This Row],[Data piena inizio]],"ggg")</f>
        <v/>
      </c>
      <c r="O9" s="61" t="str">
        <f>TEXT(Tabella7[[#This Row],[Data piena fine]],"ggg")</f>
        <v/>
      </c>
      <c r="P9" s="61" t="str">
        <f>IF(AND(Tabella7[[#This Row],[Giorno inizio]]="",Tabella7[[#This Row],[Giorno fine]]=""),"",IF(Tabella7[[#This Row],[Giorno fine]]="",Tabella7[[#This Row],[Giorno inizio]],CONCATENATE(Tabella7[[#This Row],[Giorno inizio]]," - ",Tabella7[[#This Row],[Giorno fine]])))</f>
        <v/>
      </c>
    </row>
    <row r="10" spans="1:16" ht="37.5" customHeight="1" x14ac:dyDescent="0.25">
      <c r="B10" s="80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>7</v>
      </c>
      <c r="C10" s="80" t="str">
        <f t="shared" si="1"/>
        <v>Gennaio</v>
      </c>
      <c r="D10" s="105"/>
      <c r="E10" s="105" t="s">
        <v>22</v>
      </c>
      <c r="F10" s="105">
        <v>7</v>
      </c>
      <c r="G10" s="105"/>
      <c r="H10" s="105" t="s">
        <v>329</v>
      </c>
      <c r="I10" s="118" t="s">
        <v>367</v>
      </c>
      <c r="J10" s="118">
        <v>5</v>
      </c>
      <c r="K10" s="82">
        <f>1</f>
        <v>1</v>
      </c>
      <c r="L10" s="75">
        <f>IFERROR(IF(Tabella7[[#This Row],[Data inizio]]="","",DATE($L$1,Tabella7[[#This Row],[Colonna3]],Tabella7[[#This Row],[Data inizio]])),"")</f>
        <v>44933</v>
      </c>
      <c r="M10" s="75" t="str">
        <f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f>
        <v/>
      </c>
      <c r="N10" s="62" t="str">
        <f>TEXT(Tabella7[[#This Row],[Data piena inizio]],"ggg")</f>
        <v>sab</v>
      </c>
      <c r="O10" s="62" t="str">
        <f>TEXT(Tabella7[[#This Row],[Data piena fine]],"ggg")</f>
        <v/>
      </c>
      <c r="P10" s="62" t="str">
        <f>IF(AND(Tabella7[[#This Row],[Giorno inizio]]="",Tabella7[[#This Row],[Giorno fine]]=""),"",IF(Tabella7[[#This Row],[Giorno fine]]="",Tabella7[[#This Row],[Giorno inizio]],CONCATENATE(Tabella7[[#This Row],[Giorno inizio]]," - ",Tabella7[[#This Row],[Giorno fine]])))</f>
        <v>sab</v>
      </c>
    </row>
    <row r="11" spans="1:16" ht="37.5" customHeight="1" x14ac:dyDescent="0.25">
      <c r="B11" s="80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>21</v>
      </c>
      <c r="C11" s="80" t="str">
        <f>"Gennaio"</f>
        <v>Gennaio</v>
      </c>
      <c r="D11" s="105"/>
      <c r="E11" s="105" t="s">
        <v>24</v>
      </c>
      <c r="F11" s="105">
        <v>21</v>
      </c>
      <c r="G11" s="105"/>
      <c r="H11" s="92" t="s">
        <v>437</v>
      </c>
      <c r="I11" s="118" t="s">
        <v>125</v>
      </c>
      <c r="J11" s="118">
        <v>7</v>
      </c>
      <c r="K11" s="82">
        <f>1</f>
        <v>1</v>
      </c>
      <c r="L11" s="75">
        <f>IFERROR(IF(Tabella7[[#This Row],[Data inizio]]="","",DATE($L$1,Tabella7[[#This Row],[Colonna3]],Tabella7[[#This Row],[Data inizio]])),"")</f>
        <v>44947</v>
      </c>
      <c r="M11" s="75" t="str">
        <f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f>
        <v/>
      </c>
      <c r="N11" s="62" t="str">
        <f>TEXT(Tabella7[[#This Row],[Data piena inizio]],"ggg")</f>
        <v>sab</v>
      </c>
      <c r="O11" s="62" t="str">
        <f>TEXT(Tabella7[[#This Row],[Data piena fine]],"ggg")</f>
        <v/>
      </c>
      <c r="P11" s="62" t="str">
        <f>IF(AND(Tabella7[[#This Row],[Giorno inizio]]="",Tabella7[[#This Row],[Giorno fine]]=""),"",IF(Tabella7[[#This Row],[Giorno fine]]="",Tabella7[[#This Row],[Giorno inizio]],CONCATENATE(Tabella7[[#This Row],[Giorno inizio]]," - ",Tabella7[[#This Row],[Giorno fine]])))</f>
        <v>sab</v>
      </c>
    </row>
    <row r="12" spans="1:16" ht="37.5" customHeight="1" x14ac:dyDescent="0.25">
      <c r="B12" s="80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>22</v>
      </c>
      <c r="C12" s="80" t="str">
        <f>"Gennaio"</f>
        <v>Gennaio</v>
      </c>
      <c r="D12" s="105"/>
      <c r="E12" s="105" t="s">
        <v>23</v>
      </c>
      <c r="F12" s="105">
        <v>22</v>
      </c>
      <c r="G12" s="105"/>
      <c r="H12" s="92" t="s">
        <v>436</v>
      </c>
      <c r="I12" s="118" t="s">
        <v>125</v>
      </c>
      <c r="J12" s="118">
        <v>7</v>
      </c>
      <c r="K12" s="82">
        <f>1</f>
        <v>1</v>
      </c>
      <c r="L12" s="75">
        <f>IFERROR(IF(Tabella7[[#This Row],[Data inizio]]="","",DATE($L$1,Tabella7[[#This Row],[Colonna3]],Tabella7[[#This Row],[Data inizio]])),"")</f>
        <v>44948</v>
      </c>
      <c r="M12" s="75" t="str">
        <f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f>
        <v/>
      </c>
      <c r="N12" s="62" t="str">
        <f>TEXT(Tabella7[[#This Row],[Data piena inizio]],"ggg")</f>
        <v>dom</v>
      </c>
      <c r="O12" s="62" t="str">
        <f>TEXT(Tabella7[[#This Row],[Data piena fine]],"ggg")</f>
        <v/>
      </c>
      <c r="P12" s="62" t="str">
        <f>IF(AND(Tabella7[[#This Row],[Giorno inizio]]="",Tabella7[[#This Row],[Giorno fine]]=""),"",IF(Tabella7[[#This Row],[Giorno fine]]="",Tabella7[[#This Row],[Giorno inizio]],CONCATENATE(Tabella7[[#This Row],[Giorno inizio]]," - ",Tabella7[[#This Row],[Giorno fine]])))</f>
        <v>dom</v>
      </c>
    </row>
    <row r="13" spans="1:16" ht="37.5" customHeight="1" x14ac:dyDescent="0.25">
      <c r="B13" s="80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>28 - 29</v>
      </c>
      <c r="C13" s="80" t="str">
        <f t="shared" si="1"/>
        <v>Gennaio</v>
      </c>
      <c r="D13" s="105"/>
      <c r="E13" s="105" t="s">
        <v>18</v>
      </c>
      <c r="F13" s="105">
        <v>28</v>
      </c>
      <c r="G13" s="105">
        <v>29</v>
      </c>
      <c r="H13" s="105" t="s">
        <v>391</v>
      </c>
      <c r="I13" s="118" t="s">
        <v>392</v>
      </c>
      <c r="J13" s="118">
        <v>3</v>
      </c>
      <c r="K13" s="82">
        <f>1</f>
        <v>1</v>
      </c>
      <c r="L13" s="75">
        <f>IFERROR(IF(Tabella7[[#This Row],[Data inizio]]="","",DATE($L$1,Tabella7[[#This Row],[Colonna3]],Tabella7[[#This Row],[Data inizio]])),"")</f>
        <v>44954</v>
      </c>
      <c r="M13" s="75">
        <f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f>
        <v>44955</v>
      </c>
      <c r="N13" s="62" t="str">
        <f>TEXT(Tabella7[[#This Row],[Data piena inizio]],"ggg")</f>
        <v>sab</v>
      </c>
      <c r="O13" s="62" t="str">
        <f>TEXT(Tabella7[[#This Row],[Data piena fine]],"ggg")</f>
        <v>dom</v>
      </c>
      <c r="P13" s="62" t="str">
        <f>IF(AND(Tabella7[[#This Row],[Giorno inizio]]="",Tabella7[[#This Row],[Giorno fine]]=""),"",IF(Tabella7[[#This Row],[Giorno fine]]="",Tabella7[[#This Row],[Giorno inizio]],CONCATENATE(Tabella7[[#This Row],[Giorno inizio]]," - ",Tabella7[[#This Row],[Giorno fine]])))</f>
        <v>sab - dom</v>
      </c>
    </row>
    <row r="14" spans="1:16" ht="37.5" customHeight="1" x14ac:dyDescent="0.25">
      <c r="B14" s="80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>28 - 29</v>
      </c>
      <c r="C14" s="80" t="str">
        <f>"Gennaio"</f>
        <v>Gennaio</v>
      </c>
      <c r="D14" s="105"/>
      <c r="E14" s="105" t="s">
        <v>18</v>
      </c>
      <c r="F14" s="105">
        <v>28</v>
      </c>
      <c r="G14" s="105">
        <v>29</v>
      </c>
      <c r="H14" s="105" t="s">
        <v>324</v>
      </c>
      <c r="I14" s="105" t="s">
        <v>41</v>
      </c>
      <c r="J14" s="118">
        <v>1</v>
      </c>
      <c r="K14" s="82">
        <f>1</f>
        <v>1</v>
      </c>
      <c r="L14" s="75">
        <f>IFERROR(IF(Tabella7[[#This Row],[Data inizio]]="","",DATE($L$1,Tabella7[[#This Row],[Colonna3]],Tabella7[[#This Row],[Data inizio]])),"")</f>
        <v>44954</v>
      </c>
      <c r="M14" s="75">
        <f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f>
        <v>44955</v>
      </c>
      <c r="N14" s="62" t="str">
        <f>TEXT(Tabella7[[#This Row],[Data piena inizio]],"ggg")</f>
        <v>sab</v>
      </c>
      <c r="O14" s="62" t="str">
        <f>TEXT(Tabella7[[#This Row],[Data piena fine]],"ggg")</f>
        <v>dom</v>
      </c>
      <c r="P14" s="62" t="str">
        <f>IF(AND(Tabella7[[#This Row],[Giorno inizio]]="",Tabella7[[#This Row],[Giorno fine]]=""),"",IF(Tabella7[[#This Row],[Giorno fine]]="",Tabella7[[#This Row],[Giorno inizio]],CONCATENATE(Tabella7[[#This Row],[Giorno inizio]]," - ",Tabella7[[#This Row],[Giorno fine]])))</f>
        <v>sab - dom</v>
      </c>
    </row>
    <row r="15" spans="1:16" ht="37.5" customHeight="1" x14ac:dyDescent="0.25">
      <c r="B15" s="80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>28</v>
      </c>
      <c r="C15" s="80" t="str">
        <f>"Gennaio"</f>
        <v>Gennaio</v>
      </c>
      <c r="D15" s="105"/>
      <c r="E15" s="105" t="s">
        <v>24</v>
      </c>
      <c r="F15" s="105">
        <v>28</v>
      </c>
      <c r="G15" s="105"/>
      <c r="H15" s="92" t="s">
        <v>437</v>
      </c>
      <c r="I15" s="118" t="s">
        <v>169</v>
      </c>
      <c r="J15" s="118">
        <v>7</v>
      </c>
      <c r="K15" s="82">
        <f>1</f>
        <v>1</v>
      </c>
      <c r="L15" s="75">
        <f>IFERROR(IF(Tabella7[[#This Row],[Data inizio]]="","",DATE($L$1,Tabella7[[#This Row],[Colonna3]],Tabella7[[#This Row],[Data inizio]])),"")</f>
        <v>44954</v>
      </c>
      <c r="M15" s="75" t="str">
        <f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f>
        <v/>
      </c>
      <c r="N15" s="62" t="str">
        <f>TEXT(Tabella7[[#This Row],[Data piena inizio]],"ggg")</f>
        <v>sab</v>
      </c>
      <c r="O15" s="62" t="str">
        <f>TEXT(Tabella7[[#This Row],[Data piena fine]],"ggg")</f>
        <v/>
      </c>
      <c r="P15" s="62" t="str">
        <f>IF(AND(Tabella7[[#This Row],[Giorno inizio]]="",Tabella7[[#This Row],[Giorno fine]]=""),"",IF(Tabella7[[#This Row],[Giorno fine]]="",Tabella7[[#This Row],[Giorno inizio]],CONCATENATE(Tabella7[[#This Row],[Giorno inizio]]," - ",Tabella7[[#This Row],[Giorno fine]])))</f>
        <v>sab</v>
      </c>
    </row>
    <row r="16" spans="1:16" ht="37.5" customHeight="1" x14ac:dyDescent="0.25">
      <c r="B16" s="80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>29</v>
      </c>
      <c r="C16" s="80" t="str">
        <f>"Gennaio"</f>
        <v>Gennaio</v>
      </c>
      <c r="D16" s="105"/>
      <c r="E16" s="105" t="s">
        <v>23</v>
      </c>
      <c r="F16" s="105">
        <v>29</v>
      </c>
      <c r="G16" s="105"/>
      <c r="H16" s="92" t="s">
        <v>436</v>
      </c>
      <c r="I16" s="118" t="s">
        <v>169</v>
      </c>
      <c r="J16" s="118">
        <v>7</v>
      </c>
      <c r="K16" s="82">
        <f>1</f>
        <v>1</v>
      </c>
      <c r="L16" s="75">
        <f>IFERROR(IF(Tabella7[[#This Row],[Data inizio]]="","",DATE($L$1,Tabella7[[#This Row],[Colonna3]],Tabella7[[#This Row],[Data inizio]])),"")</f>
        <v>44955</v>
      </c>
      <c r="M16" s="75" t="str">
        <f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f>
        <v/>
      </c>
      <c r="N16" s="62" t="str">
        <f>TEXT(Tabella7[[#This Row],[Data piena inizio]],"ggg")</f>
        <v>dom</v>
      </c>
      <c r="O16" s="62" t="str">
        <f>TEXT(Tabella7[[#This Row],[Data piena fine]],"ggg")</f>
        <v/>
      </c>
      <c r="P16" s="62" t="str">
        <f>IF(AND(Tabella7[[#This Row],[Giorno inizio]]="",Tabella7[[#This Row],[Giorno fine]]=""),"",IF(Tabella7[[#This Row],[Giorno fine]]="",Tabella7[[#This Row],[Giorno inizio]],CONCATENATE(Tabella7[[#This Row],[Giorno inizio]]," - ",Tabella7[[#This Row],[Giorno fine]])))</f>
        <v>dom</v>
      </c>
    </row>
    <row r="17" spans="2:16" ht="37.5" customHeight="1" x14ac:dyDescent="0.25">
      <c r="B17" s="80" t="s">
        <v>28</v>
      </c>
      <c r="C17" s="80" t="s">
        <v>34</v>
      </c>
      <c r="D17" s="87" t="s">
        <v>17</v>
      </c>
      <c r="E17" s="87" t="s">
        <v>16</v>
      </c>
      <c r="F17" s="87" t="s">
        <v>60</v>
      </c>
      <c r="G17" s="87" t="s">
        <v>61</v>
      </c>
      <c r="H17" s="88" t="s">
        <v>30</v>
      </c>
      <c r="I17" s="87" t="s">
        <v>10</v>
      </c>
      <c r="J17" s="87" t="s">
        <v>25</v>
      </c>
      <c r="K17" s="83" t="s">
        <v>109</v>
      </c>
      <c r="L17" s="61" t="s">
        <v>112</v>
      </c>
      <c r="M17" s="61" t="s">
        <v>113</v>
      </c>
      <c r="N17" s="61" t="s">
        <v>114</v>
      </c>
      <c r="O17" s="61" t="s">
        <v>115</v>
      </c>
      <c r="P17" s="61" t="s">
        <v>29</v>
      </c>
    </row>
    <row r="18" spans="2:16" ht="37.5" customHeight="1" x14ac:dyDescent="0.25">
      <c r="B18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/>
      </c>
      <c r="C18" s="80" t="str">
        <f t="shared" ref="C18:C37" si="2">"Febbraio"</f>
        <v>Febbraio</v>
      </c>
      <c r="D18" s="105"/>
      <c r="E18" s="89"/>
      <c r="F18" s="89"/>
      <c r="G18" s="89"/>
      <c r="H18" s="90" t="s">
        <v>1</v>
      </c>
      <c r="I18" s="89"/>
      <c r="J18" s="91"/>
      <c r="K18" s="82">
        <f>2</f>
        <v>2</v>
      </c>
      <c r="L18" s="65" t="str">
        <f>IFERROR(IF(Tabella712[[#This Row],[Data inizio]]="","",DATE($L$1,Tabella712[[#This Row],[Colonna3]],Tabella712[[#This Row],[Data inizio]])),"")</f>
        <v/>
      </c>
      <c r="M18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18" s="61" t="str">
        <f>TEXT(Tabella712[[#This Row],[Data piena inizio]],"ggg")</f>
        <v/>
      </c>
      <c r="O18" s="61" t="str">
        <f>TEXT(Tabella712[[#This Row],[Data piena fine]],"ggg")</f>
        <v/>
      </c>
      <c r="P18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/>
      </c>
    </row>
    <row r="19" spans="2:16" ht="37.5" customHeight="1" x14ac:dyDescent="0.25">
      <c r="B19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3 - 5</v>
      </c>
      <c r="C19" s="144" t="str">
        <f t="shared" ref="C19:C33" si="3">"Febbraio"</f>
        <v>Febbraio</v>
      </c>
      <c r="D19" s="92"/>
      <c r="E19" s="101" t="s">
        <v>208</v>
      </c>
      <c r="F19" s="101">
        <v>3</v>
      </c>
      <c r="G19" s="101">
        <v>5</v>
      </c>
      <c r="H19" s="92" t="s">
        <v>474</v>
      </c>
      <c r="I19" s="92" t="s">
        <v>37</v>
      </c>
      <c r="J19" s="92">
        <v>1</v>
      </c>
      <c r="K19" s="82">
        <f>2</f>
        <v>2</v>
      </c>
      <c r="L19" s="65">
        <f>IFERROR(IF(Tabella712[[#This Row],[Data inizio]]="","",DATE($L$1,Tabella712[[#This Row],[Colonna3]],Tabella712[[#This Row],[Data inizio]])),"")</f>
        <v>44960</v>
      </c>
      <c r="M19" s="65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44962</v>
      </c>
      <c r="N19" s="61" t="str">
        <f>TEXT(Tabella712[[#This Row],[Data piena inizio]],"ggg")</f>
        <v>ven</v>
      </c>
      <c r="O19" s="61" t="str">
        <f>TEXT(Tabella712[[#This Row],[Data piena fine]],"ggg")</f>
        <v>dom</v>
      </c>
      <c r="P19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ven - dom</v>
      </c>
    </row>
    <row r="20" spans="2:16" ht="37.5" customHeight="1" x14ac:dyDescent="0.25">
      <c r="B20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11</v>
      </c>
      <c r="C20" s="144" t="str">
        <f t="shared" si="3"/>
        <v>Febbraio</v>
      </c>
      <c r="D20" s="92"/>
      <c r="E20" s="101" t="s">
        <v>24</v>
      </c>
      <c r="F20" s="101">
        <v>11</v>
      </c>
      <c r="G20" s="101"/>
      <c r="H20" s="92" t="s">
        <v>328</v>
      </c>
      <c r="I20" s="92" t="s">
        <v>150</v>
      </c>
      <c r="J20" s="92">
        <v>6</v>
      </c>
      <c r="K20" s="82">
        <f>2</f>
        <v>2</v>
      </c>
      <c r="L20" s="65">
        <f>IFERROR(IF(Tabella712[[#This Row],[Data inizio]]="","",DATE($L$1,Tabella712[[#This Row],[Colonna3]],Tabella712[[#This Row],[Data inizio]])),"")</f>
        <v>44968</v>
      </c>
      <c r="M20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20" s="61" t="str">
        <f>TEXT(Tabella712[[#This Row],[Data piena inizio]],"ggg")</f>
        <v>sab</v>
      </c>
      <c r="O20" s="61" t="str">
        <f>TEXT(Tabella712[[#This Row],[Data piena fine]],"ggg")</f>
        <v/>
      </c>
      <c r="P20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sab</v>
      </c>
    </row>
    <row r="21" spans="2:16" ht="37.5" customHeight="1" x14ac:dyDescent="0.25">
      <c r="B21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11</v>
      </c>
      <c r="C21" s="144" t="str">
        <f t="shared" si="3"/>
        <v>Febbraio</v>
      </c>
      <c r="D21" s="92"/>
      <c r="E21" s="101" t="s">
        <v>23</v>
      </c>
      <c r="F21" s="101">
        <v>11</v>
      </c>
      <c r="G21" s="101"/>
      <c r="H21" s="92" t="s">
        <v>438</v>
      </c>
      <c r="I21" s="92" t="s">
        <v>168</v>
      </c>
      <c r="J21" s="92">
        <v>7</v>
      </c>
      <c r="K21" s="82">
        <f>2</f>
        <v>2</v>
      </c>
      <c r="L21" s="65">
        <f>IFERROR(IF(Tabella712[[#This Row],[Data inizio]]="","",DATE($L$1,Tabella712[[#This Row],[Colonna3]],Tabella712[[#This Row],[Data inizio]])),"")</f>
        <v>44968</v>
      </c>
      <c r="M21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21" s="61" t="str">
        <f>TEXT(Tabella712[[#This Row],[Data piena inizio]],"ggg")</f>
        <v>sab</v>
      </c>
      <c r="O21" s="61" t="str">
        <f>TEXT(Tabella712[[#This Row],[Data piena fine]],"ggg")</f>
        <v/>
      </c>
      <c r="P21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sab</v>
      </c>
    </row>
    <row r="22" spans="2:16" ht="37.5" customHeight="1" x14ac:dyDescent="0.25">
      <c r="B22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11</v>
      </c>
      <c r="C22" s="144" t="str">
        <f t="shared" si="3"/>
        <v>Febbraio</v>
      </c>
      <c r="D22" s="92"/>
      <c r="E22" s="101" t="s">
        <v>24</v>
      </c>
      <c r="F22" s="101">
        <v>11</v>
      </c>
      <c r="G22" s="101"/>
      <c r="H22" s="92" t="s">
        <v>437</v>
      </c>
      <c r="I22" s="92" t="s">
        <v>169</v>
      </c>
      <c r="J22" s="92">
        <v>7</v>
      </c>
      <c r="K22" s="82">
        <f>2</f>
        <v>2</v>
      </c>
      <c r="L22" s="65">
        <f>IFERROR(IF(Tabella712[[#This Row],[Data inizio]]="","",DATE($L$1,Tabella712[[#This Row],[Colonna3]],Tabella712[[#This Row],[Data inizio]])),"")</f>
        <v>44968</v>
      </c>
      <c r="M22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22" s="61" t="str">
        <f>TEXT(Tabella712[[#This Row],[Data piena inizio]],"ggg")</f>
        <v>sab</v>
      </c>
      <c r="O22" s="61" t="str">
        <f>TEXT(Tabella712[[#This Row],[Data piena fine]],"ggg")</f>
        <v/>
      </c>
      <c r="P22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sab</v>
      </c>
    </row>
    <row r="23" spans="2:16" ht="37.5" customHeight="1" x14ac:dyDescent="0.25">
      <c r="B23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12</v>
      </c>
      <c r="C23" s="144" t="str">
        <f>"Febbraio"</f>
        <v>Febbraio</v>
      </c>
      <c r="D23" s="92"/>
      <c r="E23" s="101" t="s">
        <v>22</v>
      </c>
      <c r="F23" s="101">
        <v>12</v>
      </c>
      <c r="G23" s="101"/>
      <c r="H23" s="92" t="s">
        <v>329</v>
      </c>
      <c r="I23" s="92" t="s">
        <v>153</v>
      </c>
      <c r="J23" s="92">
        <v>1</v>
      </c>
      <c r="K23" s="82">
        <f>2</f>
        <v>2</v>
      </c>
      <c r="L23" s="65">
        <f>IFERROR(IF(Tabella712[[#This Row],[Data inizio]]="","",DATE($L$1,Tabella712[[#This Row],[Colonna3]],Tabella712[[#This Row],[Data inizio]])),"")</f>
        <v>44969</v>
      </c>
      <c r="M23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23" s="61" t="str">
        <f>TEXT(Tabella712[[#This Row],[Data piena inizio]],"ggg")</f>
        <v>dom</v>
      </c>
      <c r="O23" s="61" t="str">
        <f>TEXT(Tabella712[[#This Row],[Data piena fine]],"ggg")</f>
        <v/>
      </c>
      <c r="P23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</row>
    <row r="24" spans="2:16" ht="37.5" customHeight="1" x14ac:dyDescent="0.25">
      <c r="B24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12</v>
      </c>
      <c r="C24" s="144" t="str">
        <f t="shared" si="3"/>
        <v>Febbraio</v>
      </c>
      <c r="D24" s="92"/>
      <c r="E24" s="101" t="s">
        <v>23</v>
      </c>
      <c r="F24" s="101">
        <v>12</v>
      </c>
      <c r="G24" s="101"/>
      <c r="H24" s="92" t="s">
        <v>327</v>
      </c>
      <c r="I24" s="92" t="s">
        <v>135</v>
      </c>
      <c r="J24" s="92">
        <v>5</v>
      </c>
      <c r="K24" s="82">
        <f>2</f>
        <v>2</v>
      </c>
      <c r="L24" s="65">
        <f>IFERROR(IF(Tabella712[[#This Row],[Data inizio]]="","",DATE($L$1,Tabella712[[#This Row],[Colonna3]],Tabella712[[#This Row],[Data inizio]])),"")</f>
        <v>44969</v>
      </c>
      <c r="M24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24" s="61" t="str">
        <f>TEXT(Tabella712[[#This Row],[Data piena inizio]],"ggg")</f>
        <v>dom</v>
      </c>
      <c r="O24" s="61" t="str">
        <f>TEXT(Tabella712[[#This Row],[Data piena fine]],"ggg")</f>
        <v/>
      </c>
      <c r="P24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</row>
    <row r="25" spans="2:16" ht="37.5" customHeight="1" x14ac:dyDescent="0.25">
      <c r="B25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12</v>
      </c>
      <c r="C25" s="144" t="str">
        <f t="shared" si="3"/>
        <v>Febbraio</v>
      </c>
      <c r="D25" s="92"/>
      <c r="E25" s="101" t="s">
        <v>22</v>
      </c>
      <c r="F25" s="101">
        <v>12</v>
      </c>
      <c r="G25" s="101"/>
      <c r="H25" s="92" t="s">
        <v>329</v>
      </c>
      <c r="I25" s="92" t="s">
        <v>168</v>
      </c>
      <c r="J25" s="92">
        <v>7</v>
      </c>
      <c r="K25" s="82">
        <f>2</f>
        <v>2</v>
      </c>
      <c r="L25" s="65">
        <f>IFERROR(IF(Tabella712[[#This Row],[Data inizio]]="","",DATE($L$1,Tabella712[[#This Row],[Colonna3]],Tabella712[[#This Row],[Data inizio]])),"")</f>
        <v>44969</v>
      </c>
      <c r="M25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25" s="61" t="str">
        <f>TEXT(Tabella712[[#This Row],[Data piena inizio]],"ggg")</f>
        <v>dom</v>
      </c>
      <c r="O25" s="61" t="str">
        <f>TEXT(Tabella712[[#This Row],[Data piena fine]],"ggg")</f>
        <v/>
      </c>
      <c r="P25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</row>
    <row r="26" spans="2:16" ht="37.5" customHeight="1" x14ac:dyDescent="0.25">
      <c r="B26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12</v>
      </c>
      <c r="C26" s="144" t="str">
        <f t="shared" si="3"/>
        <v>Febbraio</v>
      </c>
      <c r="D26" s="92"/>
      <c r="E26" s="101" t="s">
        <v>23</v>
      </c>
      <c r="F26" s="101">
        <v>12</v>
      </c>
      <c r="G26" s="101"/>
      <c r="H26" s="92" t="s">
        <v>436</v>
      </c>
      <c r="I26" s="92" t="s">
        <v>169</v>
      </c>
      <c r="J26" s="92">
        <v>7</v>
      </c>
      <c r="K26" s="82">
        <f>2</f>
        <v>2</v>
      </c>
      <c r="L26" s="65">
        <f>IFERROR(IF(Tabella712[[#This Row],[Data inizio]]="","",DATE($L$1,Tabella712[[#This Row],[Colonna3]],Tabella712[[#This Row],[Data inizio]])),"")</f>
        <v>44969</v>
      </c>
      <c r="M26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26" s="61" t="str">
        <f>TEXT(Tabella712[[#This Row],[Data piena inizio]],"ggg")</f>
        <v>dom</v>
      </c>
      <c r="O26" s="61" t="str">
        <f>TEXT(Tabella712[[#This Row],[Data piena fine]],"ggg")</f>
        <v/>
      </c>
      <c r="P26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</row>
    <row r="27" spans="2:16" ht="37.5" customHeight="1" x14ac:dyDescent="0.25">
      <c r="B27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18 - 19</v>
      </c>
      <c r="C27" s="144" t="str">
        <f t="shared" si="3"/>
        <v>Febbraio</v>
      </c>
      <c r="D27" s="92"/>
      <c r="E27" s="101" t="s">
        <v>18</v>
      </c>
      <c r="F27" s="101">
        <v>18</v>
      </c>
      <c r="G27" s="101">
        <v>19</v>
      </c>
      <c r="H27" s="92" t="s">
        <v>325</v>
      </c>
      <c r="I27" s="92" t="s">
        <v>326</v>
      </c>
      <c r="J27" s="92">
        <v>1</v>
      </c>
      <c r="K27" s="82">
        <f>2</f>
        <v>2</v>
      </c>
      <c r="L27" s="65">
        <f>IFERROR(IF(Tabella712[[#This Row],[Data inizio]]="","",DATE($L$1,Tabella712[[#This Row],[Colonna3]],Tabella712[[#This Row],[Data inizio]])),"")</f>
        <v>44975</v>
      </c>
      <c r="M27" s="65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44976</v>
      </c>
      <c r="N27" s="61" t="str">
        <f>TEXT(Tabella712[[#This Row],[Data piena inizio]],"ggg")</f>
        <v>sab</v>
      </c>
      <c r="O27" s="61" t="str">
        <f>TEXT(Tabella712[[#This Row],[Data piena fine]],"ggg")</f>
        <v>dom</v>
      </c>
      <c r="P27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sab - dom</v>
      </c>
    </row>
    <row r="28" spans="2:16" ht="37.5" customHeight="1" x14ac:dyDescent="0.25">
      <c r="B28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18 - 19</v>
      </c>
      <c r="C28" s="144" t="str">
        <f>"Febbraio"</f>
        <v>Febbraio</v>
      </c>
      <c r="D28" s="92"/>
      <c r="E28" s="101" t="s">
        <v>18</v>
      </c>
      <c r="F28" s="101">
        <v>18</v>
      </c>
      <c r="G28" s="101">
        <v>19</v>
      </c>
      <c r="H28" s="105" t="s">
        <v>391</v>
      </c>
      <c r="I28" s="92" t="s">
        <v>195</v>
      </c>
      <c r="J28" s="92">
        <v>3</v>
      </c>
      <c r="K28" s="82">
        <f>2</f>
        <v>2</v>
      </c>
      <c r="L28" s="65">
        <f>IFERROR(IF(Tabella712[[#This Row],[Data inizio]]="","",DATE($L$1,Tabella712[[#This Row],[Colonna3]],Tabella712[[#This Row],[Data inizio]])),"")</f>
        <v>44975</v>
      </c>
      <c r="M28" s="65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44976</v>
      </c>
      <c r="N28" s="61" t="str">
        <f>TEXT(Tabella712[[#This Row],[Data piena inizio]],"ggg")</f>
        <v>sab</v>
      </c>
      <c r="O28" s="61" t="str">
        <f>TEXT(Tabella712[[#This Row],[Data piena fine]],"ggg")</f>
        <v>dom</v>
      </c>
      <c r="P28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sab - dom</v>
      </c>
    </row>
    <row r="29" spans="2:16" ht="37.5" customHeight="1" x14ac:dyDescent="0.25">
      <c r="B29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18 - 19</v>
      </c>
      <c r="C29" s="144" t="str">
        <f t="shared" si="3"/>
        <v>Febbraio</v>
      </c>
      <c r="D29" s="92"/>
      <c r="E29" s="101" t="s">
        <v>18</v>
      </c>
      <c r="F29" s="101">
        <v>18</v>
      </c>
      <c r="G29" s="101">
        <v>19</v>
      </c>
      <c r="H29" s="92" t="s">
        <v>408</v>
      </c>
      <c r="I29" s="92" t="s">
        <v>150</v>
      </c>
      <c r="J29" s="92">
        <v>6</v>
      </c>
      <c r="K29" s="82">
        <f>2</f>
        <v>2</v>
      </c>
      <c r="L29" s="65">
        <f>IFERROR(IF(Tabella712[[#This Row],[Data inizio]]="","",DATE($L$1,Tabella712[[#This Row],[Colonna3]],Tabella712[[#This Row],[Data inizio]])),"")</f>
        <v>44975</v>
      </c>
      <c r="M29" s="65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44976</v>
      </c>
      <c r="N29" s="61" t="str">
        <f>TEXT(Tabella712[[#This Row],[Data piena inizio]],"ggg")</f>
        <v>sab</v>
      </c>
      <c r="O29" s="61" t="str">
        <f>TEXT(Tabella712[[#This Row],[Data piena fine]],"ggg")</f>
        <v>dom</v>
      </c>
      <c r="P29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sab - dom</v>
      </c>
    </row>
    <row r="30" spans="2:16" ht="37.5" customHeight="1" x14ac:dyDescent="0.25">
      <c r="B30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19</v>
      </c>
      <c r="C30" s="144" t="str">
        <f t="shared" si="3"/>
        <v>Febbraio</v>
      </c>
      <c r="D30" s="92"/>
      <c r="E30" s="101" t="s">
        <v>23</v>
      </c>
      <c r="F30" s="101">
        <v>19</v>
      </c>
      <c r="G30" s="101"/>
      <c r="H30" s="92" t="s">
        <v>327</v>
      </c>
      <c r="I30" s="92" t="s">
        <v>478</v>
      </c>
      <c r="J30" s="92">
        <v>5</v>
      </c>
      <c r="K30" s="82">
        <f>2</f>
        <v>2</v>
      </c>
      <c r="L30" s="65">
        <f>IFERROR(IF(Tabella712[[#This Row],[Data inizio]]="","",DATE($L$1,Tabella712[[#This Row],[Colonna3]],Tabella712[[#This Row],[Data inizio]])),"")</f>
        <v>44976</v>
      </c>
      <c r="M30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30" s="61" t="str">
        <f>TEXT(Tabella712[[#This Row],[Data piena inizio]],"ggg")</f>
        <v>dom</v>
      </c>
      <c r="O30" s="61" t="str">
        <f>TEXT(Tabella712[[#This Row],[Data piena fine]],"ggg")</f>
        <v/>
      </c>
      <c r="P30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</row>
    <row r="31" spans="2:16" ht="37.5" customHeight="1" x14ac:dyDescent="0.25">
      <c r="B31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21</v>
      </c>
      <c r="C31" s="144" t="str">
        <f>"Febbraio"</f>
        <v>Febbraio</v>
      </c>
      <c r="D31" s="92"/>
      <c r="E31" s="101" t="s">
        <v>24</v>
      </c>
      <c r="F31" s="101">
        <v>21</v>
      </c>
      <c r="G31" s="101"/>
      <c r="H31" s="92" t="s">
        <v>481</v>
      </c>
      <c r="I31" s="92" t="s">
        <v>88</v>
      </c>
      <c r="J31" s="92">
        <v>2</v>
      </c>
      <c r="K31" s="82">
        <f>2</f>
        <v>2</v>
      </c>
      <c r="L31" s="65">
        <f>IFERROR(IF(Tabella712[[#This Row],[Data inizio]]="","",DATE($L$1,Tabella712[[#This Row],[Colonna3]],Tabella712[[#This Row],[Data inizio]])),"")</f>
        <v>44978</v>
      </c>
      <c r="M31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31" s="61" t="str">
        <f>TEXT(Tabella712[[#This Row],[Data piena inizio]],"ggg")</f>
        <v>mar</v>
      </c>
      <c r="O31" s="61" t="str">
        <f>TEXT(Tabella712[[#This Row],[Data piena fine]],"ggg")</f>
        <v/>
      </c>
      <c r="P31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mar</v>
      </c>
    </row>
    <row r="32" spans="2:16" ht="37.5" customHeight="1" x14ac:dyDescent="0.25">
      <c r="B32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21</v>
      </c>
      <c r="C32" s="144" t="str">
        <f>"Febbraio"</f>
        <v>Febbraio</v>
      </c>
      <c r="D32" s="92"/>
      <c r="E32" s="101" t="s">
        <v>22</v>
      </c>
      <c r="F32" s="101">
        <v>21</v>
      </c>
      <c r="G32" s="101"/>
      <c r="H32" s="92" t="s">
        <v>523</v>
      </c>
      <c r="I32" s="92" t="s">
        <v>88</v>
      </c>
      <c r="J32" s="92">
        <v>2</v>
      </c>
      <c r="K32" s="82">
        <f>2</f>
        <v>2</v>
      </c>
      <c r="L32" s="65">
        <f>IFERROR(IF(Tabella712[[#This Row],[Data inizio]]="","",DATE($L$1,Tabella712[[#This Row],[Colonna3]],Tabella712[[#This Row],[Data inizio]])),"")</f>
        <v>44978</v>
      </c>
      <c r="M32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32" s="61" t="str">
        <f>TEXT(Tabella712[[#This Row],[Data piena inizio]],"ggg")</f>
        <v>mar</v>
      </c>
      <c r="O32" s="61" t="str">
        <f>TEXT(Tabella712[[#This Row],[Data piena fine]],"ggg")</f>
        <v/>
      </c>
      <c r="P32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mar</v>
      </c>
    </row>
    <row r="33" spans="2:16" ht="37.5" customHeight="1" x14ac:dyDescent="0.25">
      <c r="B33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22</v>
      </c>
      <c r="C33" s="144" t="str">
        <f t="shared" si="3"/>
        <v>Febbraio</v>
      </c>
      <c r="D33" s="92"/>
      <c r="E33" s="101" t="s">
        <v>22</v>
      </c>
      <c r="F33" s="101">
        <v>22</v>
      </c>
      <c r="G33" s="101"/>
      <c r="H33" s="92" t="s">
        <v>329</v>
      </c>
      <c r="I33" s="92" t="s">
        <v>392</v>
      </c>
      <c r="J33" s="92">
        <v>3</v>
      </c>
      <c r="K33" s="82">
        <f>2</f>
        <v>2</v>
      </c>
      <c r="L33" s="65">
        <f>IFERROR(IF(Tabella712[[#This Row],[Data inizio]]="","",DATE($L$1,Tabella712[[#This Row],[Colonna3]],Tabella712[[#This Row],[Data inizio]])),"")</f>
        <v>44979</v>
      </c>
      <c r="M33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33" s="61" t="str">
        <f>TEXT(Tabella712[[#This Row],[Data piena inizio]],"ggg")</f>
        <v>mer</v>
      </c>
      <c r="O33" s="61" t="str">
        <f>TEXT(Tabella712[[#This Row],[Data piena fine]],"ggg")</f>
        <v/>
      </c>
      <c r="P33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mer</v>
      </c>
    </row>
    <row r="34" spans="2:16" ht="37.5" customHeight="1" x14ac:dyDescent="0.25">
      <c r="B34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23 - 26</v>
      </c>
      <c r="C34" s="80" t="str">
        <f t="shared" si="2"/>
        <v>Febbraio</v>
      </c>
      <c r="D34" s="105"/>
      <c r="E34" s="105" t="s">
        <v>59</v>
      </c>
      <c r="F34" s="106">
        <v>23</v>
      </c>
      <c r="G34" s="106">
        <v>26</v>
      </c>
      <c r="H34" s="105" t="s">
        <v>278</v>
      </c>
      <c r="I34" s="105" t="s">
        <v>64</v>
      </c>
      <c r="J34" s="105">
        <v>7</v>
      </c>
      <c r="K34" s="82">
        <f>2</f>
        <v>2</v>
      </c>
      <c r="L34" s="65">
        <f>IFERROR(IF(Tabella712[[#This Row],[Data inizio]]="","",DATE($L$1,Tabella712[[#This Row],[Colonna3]],Tabella712[[#This Row],[Data inizio]])),"")</f>
        <v>44980</v>
      </c>
      <c r="M34" s="65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44983</v>
      </c>
      <c r="N34" s="61" t="str">
        <f>TEXT(Tabella712[[#This Row],[Data piena inizio]],"ggg")</f>
        <v>gio</v>
      </c>
      <c r="O34" s="61" t="str">
        <f>TEXT(Tabella712[[#This Row],[Data piena fine]],"ggg")</f>
        <v>dom</v>
      </c>
      <c r="P34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gio - dom</v>
      </c>
    </row>
    <row r="35" spans="2:16" ht="37.5" customHeight="1" x14ac:dyDescent="0.25">
      <c r="B35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24</v>
      </c>
      <c r="C35" s="144" t="str">
        <f>"Febbraio"</f>
        <v>Febbraio</v>
      </c>
      <c r="D35" s="92"/>
      <c r="E35" s="101" t="s">
        <v>23</v>
      </c>
      <c r="F35" s="101">
        <v>24</v>
      </c>
      <c r="G35" s="101"/>
      <c r="H35" s="92" t="s">
        <v>327</v>
      </c>
      <c r="I35" s="92" t="s">
        <v>88</v>
      </c>
      <c r="J35" s="92">
        <v>2</v>
      </c>
      <c r="K35" s="82">
        <f>2</f>
        <v>2</v>
      </c>
      <c r="L35" s="65">
        <f>IFERROR(IF(Tabella712[[#This Row],[Data inizio]]="","",DATE($L$1,Tabella712[[#This Row],[Colonna3]],Tabella712[[#This Row],[Data inizio]])),"")</f>
        <v>44981</v>
      </c>
      <c r="M35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35" s="61" t="str">
        <f>TEXT(Tabella712[[#This Row],[Data piena inizio]],"ggg")</f>
        <v>ven</v>
      </c>
      <c r="O35" s="61" t="str">
        <f>TEXT(Tabella712[[#This Row],[Data piena fine]],"ggg")</f>
        <v/>
      </c>
      <c r="P35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ven</v>
      </c>
    </row>
    <row r="36" spans="2:16" ht="37.5" customHeight="1" x14ac:dyDescent="0.25">
      <c r="B36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25 - 26</v>
      </c>
      <c r="C36" s="144" t="str">
        <f>"Febbraio"</f>
        <v>Febbraio</v>
      </c>
      <c r="D36" s="92"/>
      <c r="E36" s="101" t="s">
        <v>21</v>
      </c>
      <c r="F36" s="101">
        <v>25</v>
      </c>
      <c r="G36" s="101">
        <v>26</v>
      </c>
      <c r="H36" s="92" t="s">
        <v>294</v>
      </c>
      <c r="I36" s="92" t="s">
        <v>90</v>
      </c>
      <c r="J36" s="92">
        <v>6</v>
      </c>
      <c r="K36" s="82">
        <f>2</f>
        <v>2</v>
      </c>
      <c r="L36" s="65">
        <f>IFERROR(IF(Tabella712[[#This Row],[Data inizio]]="","",DATE($L$1,Tabella712[[#This Row],[Colonna3]],Tabella712[[#This Row],[Data inizio]])),"")</f>
        <v>44982</v>
      </c>
      <c r="M36" s="65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44983</v>
      </c>
      <c r="N36" s="61" t="str">
        <f>TEXT(Tabella712[[#This Row],[Data piena inizio]],"ggg")</f>
        <v>sab</v>
      </c>
      <c r="O36" s="61" t="str">
        <f>TEXT(Tabella712[[#This Row],[Data piena fine]],"ggg")</f>
        <v>dom</v>
      </c>
      <c r="P36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sab - dom</v>
      </c>
    </row>
    <row r="37" spans="2:16" ht="37.5" customHeight="1" x14ac:dyDescent="0.25">
      <c r="B37" s="80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26</v>
      </c>
      <c r="C37" s="80" t="str">
        <f t="shared" si="2"/>
        <v>Febbraio</v>
      </c>
      <c r="D37" s="105"/>
      <c r="E37" s="105" t="s">
        <v>23</v>
      </c>
      <c r="F37" s="105">
        <v>26</v>
      </c>
      <c r="G37" s="105"/>
      <c r="H37" s="92" t="s">
        <v>327</v>
      </c>
      <c r="I37" s="105" t="s">
        <v>185</v>
      </c>
      <c r="J37" s="105">
        <v>3</v>
      </c>
      <c r="K37" s="82">
        <f>2</f>
        <v>2</v>
      </c>
      <c r="L37" s="65">
        <f>IFERROR(IF(Tabella712[[#This Row],[Data inizio]]="","",DATE($L$1,Tabella712[[#This Row],[Colonna3]],Tabella712[[#This Row],[Data inizio]])),"")</f>
        <v>44983</v>
      </c>
      <c r="M37" s="65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37" s="61" t="str">
        <f>TEXT(Tabella712[[#This Row],[Data piena inizio]],"ggg")</f>
        <v>dom</v>
      </c>
      <c r="O37" s="61" t="str">
        <f>TEXT(Tabella712[[#This Row],[Data piena fine]],"ggg")</f>
        <v/>
      </c>
      <c r="P37" s="61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</row>
    <row r="38" spans="2:16" ht="37.5" customHeight="1" x14ac:dyDescent="0.25">
      <c r="B38" s="80" t="s">
        <v>28</v>
      </c>
      <c r="C38" s="80" t="s">
        <v>34</v>
      </c>
      <c r="D38" s="87" t="s">
        <v>17</v>
      </c>
      <c r="E38" s="87" t="s">
        <v>16</v>
      </c>
      <c r="F38" s="87" t="s">
        <v>60</v>
      </c>
      <c r="G38" s="87" t="s">
        <v>61</v>
      </c>
      <c r="H38" s="88" t="s">
        <v>30</v>
      </c>
      <c r="I38" s="87" t="s">
        <v>10</v>
      </c>
      <c r="J38" s="87" t="s">
        <v>25</v>
      </c>
      <c r="K38" s="83" t="s">
        <v>109</v>
      </c>
      <c r="L38" s="61" t="s">
        <v>112</v>
      </c>
      <c r="M38" s="61" t="s">
        <v>113</v>
      </c>
      <c r="N38" s="61" t="s">
        <v>114</v>
      </c>
      <c r="O38" s="61" t="s">
        <v>115</v>
      </c>
      <c r="P38" s="61" t="s">
        <v>29</v>
      </c>
    </row>
    <row r="39" spans="2:16" ht="37.5" customHeight="1" x14ac:dyDescent="0.25">
      <c r="B39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/>
      </c>
      <c r="C39" s="80" t="str">
        <f t="shared" ref="C39" si="4">"Marzo"</f>
        <v>Marzo</v>
      </c>
      <c r="D39" s="89"/>
      <c r="E39" s="89"/>
      <c r="F39" s="89"/>
      <c r="G39" s="89" t="s">
        <v>65</v>
      </c>
      <c r="H39" s="90" t="s">
        <v>26</v>
      </c>
      <c r="I39" s="89"/>
      <c r="J39" s="91"/>
      <c r="K39" s="82">
        <f>3</f>
        <v>3</v>
      </c>
      <c r="L39" s="65" t="str">
        <f>IFERROR(IF(Tabella713[[#This Row],[Data inizio]]="","",DATE($L$1,Tabella713[[#This Row],[Colonna3]],Tabella713[[#This Row],[Data inizio]])),"")</f>
        <v/>
      </c>
      <c r="M39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39" s="61" t="str">
        <f>TEXT(Tabella713[[#This Row],[Data piena inizio]],"ggg")</f>
        <v/>
      </c>
      <c r="O39" s="61" t="str">
        <f>TEXT(Tabella713[[#This Row],[Data piena fine]],"ggg")</f>
        <v/>
      </c>
      <c r="P39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/>
      </c>
    </row>
    <row r="40" spans="2:16" ht="37.5" customHeight="1" x14ac:dyDescent="0.25">
      <c r="B40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4</v>
      </c>
      <c r="C40" s="80" t="str">
        <f t="shared" ref="C40:C52" si="5">"Marzo"</f>
        <v>Marzo</v>
      </c>
      <c r="D40" s="92"/>
      <c r="E40" s="101" t="s">
        <v>23</v>
      </c>
      <c r="F40" s="101">
        <v>4</v>
      </c>
      <c r="G40" s="101"/>
      <c r="H40" s="92" t="s">
        <v>327</v>
      </c>
      <c r="I40" s="92" t="s">
        <v>163</v>
      </c>
      <c r="J40" s="92">
        <v>1</v>
      </c>
      <c r="K40" s="82">
        <f>3</f>
        <v>3</v>
      </c>
      <c r="L40" s="65">
        <f>IFERROR(IF(Tabella713[[#This Row],[Data inizio]]="","",DATE($L$1,Tabella713[[#This Row],[Colonna3]],Tabella713[[#This Row],[Data inizio]])),"")</f>
        <v>44989</v>
      </c>
      <c r="M40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0" s="61" t="str">
        <f>TEXT(Tabella713[[#This Row],[Data piena inizio]],"ggg")</f>
        <v>sab</v>
      </c>
      <c r="O40" s="61" t="str">
        <f>TEXT(Tabella713[[#This Row],[Data piena fine]],"ggg")</f>
        <v/>
      </c>
      <c r="P40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41" spans="2:16" ht="37.5" customHeight="1" x14ac:dyDescent="0.25">
      <c r="B41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4 - 6</v>
      </c>
      <c r="C41" s="80" t="str">
        <f t="shared" si="5"/>
        <v>Marzo</v>
      </c>
      <c r="D41" s="92"/>
      <c r="E41" s="101" t="s">
        <v>59</v>
      </c>
      <c r="F41" s="101">
        <v>4</v>
      </c>
      <c r="G41" s="101">
        <v>6</v>
      </c>
      <c r="H41" s="92" t="s">
        <v>279</v>
      </c>
      <c r="I41" s="92" t="s">
        <v>45</v>
      </c>
      <c r="J41" s="92">
        <v>3</v>
      </c>
      <c r="K41" s="82">
        <f>3</f>
        <v>3</v>
      </c>
      <c r="L41" s="65">
        <f>IFERROR(IF(Tabella713[[#This Row],[Data inizio]]="","",DATE($L$1,Tabella713[[#This Row],[Colonna3]],Tabella713[[#This Row],[Data inizio]])),"")</f>
        <v>44989</v>
      </c>
      <c r="M41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44991</v>
      </c>
      <c r="N41" s="61" t="str">
        <f>TEXT(Tabella713[[#This Row],[Data piena inizio]],"ggg")</f>
        <v>sab</v>
      </c>
      <c r="O41" s="61" t="str">
        <f>TEXT(Tabella713[[#This Row],[Data piena fine]],"ggg")</f>
        <v>lun</v>
      </c>
      <c r="P41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lun</v>
      </c>
    </row>
    <row r="42" spans="2:16" ht="37.5" customHeight="1" x14ac:dyDescent="0.25">
      <c r="B42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4 - 5</v>
      </c>
      <c r="C42" s="80" t="str">
        <f>"Marzo"</f>
        <v>Marzo</v>
      </c>
      <c r="D42" s="92"/>
      <c r="E42" s="101" t="s">
        <v>18</v>
      </c>
      <c r="F42" s="101">
        <v>4</v>
      </c>
      <c r="G42" s="101">
        <v>5</v>
      </c>
      <c r="H42" s="92" t="s">
        <v>460</v>
      </c>
      <c r="I42" s="92" t="s">
        <v>57</v>
      </c>
      <c r="J42" s="92">
        <v>4</v>
      </c>
      <c r="K42" s="82">
        <f>3</f>
        <v>3</v>
      </c>
      <c r="L42" s="65">
        <f>IFERROR(IF(Tabella713[[#This Row],[Data inizio]]="","",DATE($L$1,Tabella713[[#This Row],[Colonna3]],Tabella713[[#This Row],[Data inizio]])),"")</f>
        <v>44989</v>
      </c>
      <c r="M42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44990</v>
      </c>
      <c r="N42" s="61" t="str">
        <f>TEXT(Tabella713[[#This Row],[Data piena inizio]],"ggg")</f>
        <v>sab</v>
      </c>
      <c r="O42" s="61" t="str">
        <f>TEXT(Tabella713[[#This Row],[Data piena fine]],"ggg")</f>
        <v>dom</v>
      </c>
      <c r="P42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</row>
    <row r="43" spans="2:16" ht="37.5" customHeight="1" x14ac:dyDescent="0.25">
      <c r="B43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4 - 5</v>
      </c>
      <c r="C43" s="80" t="str">
        <f>"Marzo"</f>
        <v>Marzo</v>
      </c>
      <c r="D43" s="92"/>
      <c r="E43" s="101" t="s">
        <v>18</v>
      </c>
      <c r="F43" s="101">
        <v>4</v>
      </c>
      <c r="G43" s="101">
        <v>5</v>
      </c>
      <c r="H43" s="92" t="s">
        <v>409</v>
      </c>
      <c r="I43" s="92" t="s">
        <v>83</v>
      </c>
      <c r="J43" s="92">
        <v>6</v>
      </c>
      <c r="K43" s="82">
        <f>3</f>
        <v>3</v>
      </c>
      <c r="L43" s="65">
        <f>IFERROR(IF(Tabella713[[#This Row],[Data inizio]]="","",DATE($L$1,Tabella713[[#This Row],[Colonna3]],Tabella713[[#This Row],[Data inizio]])),"")</f>
        <v>44989</v>
      </c>
      <c r="M43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44990</v>
      </c>
      <c r="N43" s="61" t="str">
        <f>TEXT(Tabella713[[#This Row],[Data piena inizio]],"ggg")</f>
        <v>sab</v>
      </c>
      <c r="O43" s="61" t="str">
        <f>TEXT(Tabella713[[#This Row],[Data piena fine]],"ggg")</f>
        <v>dom</v>
      </c>
      <c r="P43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</row>
    <row r="44" spans="2:16" ht="37.5" customHeight="1" x14ac:dyDescent="0.25">
      <c r="B44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4</v>
      </c>
      <c r="C44" s="80" t="str">
        <f>"Marzo"</f>
        <v>Marzo</v>
      </c>
      <c r="D44" s="92"/>
      <c r="E44" s="101" t="s">
        <v>22</v>
      </c>
      <c r="F44" s="101">
        <v>4</v>
      </c>
      <c r="G44" s="101"/>
      <c r="H44" s="92" t="s">
        <v>329</v>
      </c>
      <c r="I44" s="92" t="s">
        <v>64</v>
      </c>
      <c r="J44" s="92">
        <v>7</v>
      </c>
      <c r="K44" s="82">
        <f>3</f>
        <v>3</v>
      </c>
      <c r="L44" s="65">
        <f>IFERROR(IF(Tabella713[[#This Row],[Data inizio]]="","",DATE($L$1,Tabella713[[#This Row],[Colonna3]],Tabella713[[#This Row],[Data inizio]])),"")</f>
        <v>44989</v>
      </c>
      <c r="M44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4" s="61" t="str">
        <f>TEXT(Tabella713[[#This Row],[Data piena inizio]],"ggg")</f>
        <v>sab</v>
      </c>
      <c r="O44" s="61" t="str">
        <f>TEXT(Tabella713[[#This Row],[Data piena fine]],"ggg")</f>
        <v/>
      </c>
      <c r="P44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45" spans="2:16" ht="37.5" customHeight="1" x14ac:dyDescent="0.25">
      <c r="B45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5</v>
      </c>
      <c r="C45" s="80" t="str">
        <f t="shared" si="5"/>
        <v>Marzo</v>
      </c>
      <c r="D45" s="92"/>
      <c r="E45" s="101" t="s">
        <v>22</v>
      </c>
      <c r="F45" s="101">
        <v>5</v>
      </c>
      <c r="G45" s="101"/>
      <c r="H45" s="92" t="s">
        <v>329</v>
      </c>
      <c r="I45" s="92" t="s">
        <v>573</v>
      </c>
      <c r="J45" s="92">
        <v>3</v>
      </c>
      <c r="K45" s="82">
        <f>3</f>
        <v>3</v>
      </c>
      <c r="L45" s="65">
        <f>IFERROR(IF(Tabella713[[#This Row],[Data inizio]]="","",DATE($L$1,Tabella713[[#This Row],[Colonna3]],Tabella713[[#This Row],[Data inizio]])),"")</f>
        <v>44990</v>
      </c>
      <c r="M45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5" s="61" t="str">
        <f>TEXT(Tabella713[[#This Row],[Data piena inizio]],"ggg")</f>
        <v>dom</v>
      </c>
      <c r="O45" s="61" t="str">
        <f>TEXT(Tabella713[[#This Row],[Data piena fine]],"ggg")</f>
        <v/>
      </c>
      <c r="P45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46" spans="2:16" ht="37.5" customHeight="1" x14ac:dyDescent="0.25">
      <c r="B46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5</v>
      </c>
      <c r="C46" s="80" t="str">
        <f t="shared" si="5"/>
        <v>Marzo</v>
      </c>
      <c r="D46" s="92"/>
      <c r="E46" s="101" t="s">
        <v>24</v>
      </c>
      <c r="F46" s="101">
        <v>5</v>
      </c>
      <c r="G46" s="101"/>
      <c r="H46" s="92" t="s">
        <v>328</v>
      </c>
      <c r="I46" s="92" t="s">
        <v>130</v>
      </c>
      <c r="J46" s="92">
        <v>5</v>
      </c>
      <c r="K46" s="82">
        <f>3</f>
        <v>3</v>
      </c>
      <c r="L46" s="65">
        <f>IFERROR(IF(Tabella713[[#This Row],[Data inizio]]="","",DATE($L$1,Tabella713[[#This Row],[Colonna3]],Tabella713[[#This Row],[Data inizio]])),"")</f>
        <v>44990</v>
      </c>
      <c r="M46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6" s="61" t="str">
        <f>TEXT(Tabella713[[#This Row],[Data piena inizio]],"ggg")</f>
        <v>dom</v>
      </c>
      <c r="O46" s="61" t="str">
        <f>TEXT(Tabella713[[#This Row],[Data piena fine]],"ggg")</f>
        <v/>
      </c>
      <c r="P46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47" spans="2:16" ht="37.5" customHeight="1" x14ac:dyDescent="0.25">
      <c r="B47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9 - 11</v>
      </c>
      <c r="C47" s="80" t="str">
        <f>"Marzo"</f>
        <v>Marzo</v>
      </c>
      <c r="D47" s="92"/>
      <c r="E47" s="101" t="s">
        <v>51</v>
      </c>
      <c r="F47" s="101">
        <v>9</v>
      </c>
      <c r="G47" s="101">
        <v>11</v>
      </c>
      <c r="H47" s="92" t="s">
        <v>410</v>
      </c>
      <c r="I47" s="92" t="s">
        <v>107</v>
      </c>
      <c r="J47" s="92">
        <v>6</v>
      </c>
      <c r="K47" s="82">
        <f>3</f>
        <v>3</v>
      </c>
      <c r="L47" s="65">
        <f>IFERROR(IF(Tabella713[[#This Row],[Data inizio]]="","",DATE($L$1,Tabella713[[#This Row],[Colonna3]],Tabella713[[#This Row],[Data inizio]])),"")</f>
        <v>44994</v>
      </c>
      <c r="M47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44996</v>
      </c>
      <c r="N47" s="61" t="str">
        <f>TEXT(Tabella713[[#This Row],[Data piena inizio]],"ggg")</f>
        <v>gio</v>
      </c>
      <c r="O47" s="61" t="str">
        <f>TEXT(Tabella713[[#This Row],[Data piena fine]],"ggg")</f>
        <v>sab</v>
      </c>
      <c r="P47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gio - sab</v>
      </c>
    </row>
    <row r="48" spans="2:16" ht="37.5" customHeight="1" x14ac:dyDescent="0.25">
      <c r="B48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11</v>
      </c>
      <c r="C48" s="80" t="str">
        <f t="shared" si="5"/>
        <v>Marzo</v>
      </c>
      <c r="D48" s="92"/>
      <c r="E48" s="101" t="s">
        <v>23</v>
      </c>
      <c r="F48" s="101">
        <v>11</v>
      </c>
      <c r="G48" s="101"/>
      <c r="H48" s="92" t="s">
        <v>327</v>
      </c>
      <c r="I48" s="92" t="s">
        <v>326</v>
      </c>
      <c r="J48" s="92">
        <v>1</v>
      </c>
      <c r="K48" s="82">
        <f>3</f>
        <v>3</v>
      </c>
      <c r="L48" s="65">
        <f>IFERROR(IF(Tabella713[[#This Row],[Data inizio]]="","",DATE($L$1,Tabella713[[#This Row],[Colonna3]],Tabella713[[#This Row],[Data inizio]])),"")</f>
        <v>44996</v>
      </c>
      <c r="M48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8" s="61" t="str">
        <f>TEXT(Tabella713[[#This Row],[Data piena inizio]],"ggg")</f>
        <v>sab</v>
      </c>
      <c r="O48" s="61" t="str">
        <f>TEXT(Tabella713[[#This Row],[Data piena fine]],"ggg")</f>
        <v/>
      </c>
      <c r="P48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49" spans="2:16" ht="37.5" customHeight="1" x14ac:dyDescent="0.25">
      <c r="B49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11 - 12</v>
      </c>
      <c r="C49" s="80" t="str">
        <f t="shared" si="5"/>
        <v>Marzo</v>
      </c>
      <c r="D49" s="92"/>
      <c r="E49" s="101" t="s">
        <v>18</v>
      </c>
      <c r="F49" s="101">
        <v>11</v>
      </c>
      <c r="G49" s="101">
        <v>12</v>
      </c>
      <c r="H49" s="105" t="s">
        <v>391</v>
      </c>
      <c r="I49" s="92" t="s">
        <v>185</v>
      </c>
      <c r="J49" s="92">
        <v>3</v>
      </c>
      <c r="K49" s="82">
        <f>3</f>
        <v>3</v>
      </c>
      <c r="L49" s="65">
        <f>IFERROR(IF(Tabella713[[#This Row],[Data inizio]]="","",DATE($L$1,Tabella713[[#This Row],[Colonna3]],Tabella713[[#This Row],[Data inizio]])),"")</f>
        <v>44996</v>
      </c>
      <c r="M49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44997</v>
      </c>
      <c r="N49" s="61" t="str">
        <f>TEXT(Tabella713[[#This Row],[Data piena inizio]],"ggg")</f>
        <v>sab</v>
      </c>
      <c r="O49" s="61" t="str">
        <f>TEXT(Tabella713[[#This Row],[Data piena fine]],"ggg")</f>
        <v>dom</v>
      </c>
      <c r="P49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</row>
    <row r="50" spans="2:16" ht="37.5" customHeight="1" x14ac:dyDescent="0.25">
      <c r="B50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11 - 12</v>
      </c>
      <c r="C50" s="80" t="str">
        <f>"Marzo"</f>
        <v>Marzo</v>
      </c>
      <c r="D50" s="92"/>
      <c r="E50" s="101" t="s">
        <v>18</v>
      </c>
      <c r="F50" s="101">
        <v>11</v>
      </c>
      <c r="G50" s="101">
        <v>12</v>
      </c>
      <c r="H50" s="92" t="s">
        <v>461</v>
      </c>
      <c r="I50" s="92" t="s">
        <v>147</v>
      </c>
      <c r="J50" s="92">
        <v>4</v>
      </c>
      <c r="K50" s="82">
        <f>3</f>
        <v>3</v>
      </c>
      <c r="L50" s="65">
        <f>IFERROR(IF(Tabella713[[#This Row],[Data inizio]]="","",DATE($L$1,Tabella713[[#This Row],[Colonna3]],Tabella713[[#This Row],[Data inizio]])),"")</f>
        <v>44996</v>
      </c>
      <c r="M50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44997</v>
      </c>
      <c r="N50" s="61" t="str">
        <f>TEXT(Tabella713[[#This Row],[Data piena inizio]],"ggg")</f>
        <v>sab</v>
      </c>
      <c r="O50" s="61" t="str">
        <f>TEXT(Tabella713[[#This Row],[Data piena fine]],"ggg")</f>
        <v>dom</v>
      </c>
      <c r="P50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</row>
    <row r="51" spans="2:16" ht="37.5" customHeight="1" x14ac:dyDescent="0.25">
      <c r="B51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12</v>
      </c>
      <c r="C51" s="80" t="str">
        <f t="shared" si="5"/>
        <v>Marzo</v>
      </c>
      <c r="D51" s="92"/>
      <c r="E51" s="101" t="s">
        <v>23</v>
      </c>
      <c r="F51" s="101">
        <v>12</v>
      </c>
      <c r="G51" s="101"/>
      <c r="H51" s="92" t="s">
        <v>327</v>
      </c>
      <c r="I51" s="92" t="s">
        <v>151</v>
      </c>
      <c r="J51" s="92">
        <v>1</v>
      </c>
      <c r="K51" s="82">
        <f>3</f>
        <v>3</v>
      </c>
      <c r="L51" s="65">
        <f>IFERROR(IF(Tabella713[[#This Row],[Data inizio]]="","",DATE($L$1,Tabella713[[#This Row],[Colonna3]],Tabella713[[#This Row],[Data inizio]])),"")</f>
        <v>44997</v>
      </c>
      <c r="M51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51" s="61" t="str">
        <f>TEXT(Tabella713[[#This Row],[Data piena inizio]],"ggg")</f>
        <v>dom</v>
      </c>
      <c r="O51" s="61" t="str">
        <f>TEXT(Tabella713[[#This Row],[Data piena fine]],"ggg")</f>
        <v/>
      </c>
      <c r="P51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52" spans="2:16" ht="37.5" customHeight="1" x14ac:dyDescent="0.25">
      <c r="B52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12</v>
      </c>
      <c r="C52" s="80" t="str">
        <f t="shared" si="5"/>
        <v>Marzo</v>
      </c>
      <c r="D52" s="92"/>
      <c r="E52" s="101" t="s">
        <v>23</v>
      </c>
      <c r="F52" s="101">
        <v>12</v>
      </c>
      <c r="G52" s="101"/>
      <c r="H52" s="92" t="s">
        <v>327</v>
      </c>
      <c r="I52" s="92" t="s">
        <v>127</v>
      </c>
      <c r="J52" s="92">
        <v>5</v>
      </c>
      <c r="K52" s="82">
        <f>3</f>
        <v>3</v>
      </c>
      <c r="L52" s="65">
        <f>IFERROR(IF(Tabella713[[#This Row],[Data inizio]]="","",DATE($L$1,Tabella713[[#This Row],[Colonna3]],Tabella713[[#This Row],[Data inizio]])),"")</f>
        <v>44997</v>
      </c>
      <c r="M52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52" s="61" t="str">
        <f>TEXT(Tabella713[[#This Row],[Data piena inizio]],"ggg")</f>
        <v>dom</v>
      </c>
      <c r="O52" s="61" t="str">
        <f>TEXT(Tabella713[[#This Row],[Data piena fine]],"ggg")</f>
        <v/>
      </c>
      <c r="P52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53" spans="2:16" ht="37.5" customHeight="1" x14ac:dyDescent="0.25">
      <c r="B53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12</v>
      </c>
      <c r="C53" s="80" t="str">
        <f>"Marzo"</f>
        <v>Marzo</v>
      </c>
      <c r="D53" s="92"/>
      <c r="E53" s="101" t="s">
        <v>22</v>
      </c>
      <c r="F53" s="101">
        <v>12</v>
      </c>
      <c r="G53" s="101"/>
      <c r="H53" s="92" t="s">
        <v>329</v>
      </c>
      <c r="I53" s="92" t="s">
        <v>170</v>
      </c>
      <c r="J53" s="92">
        <v>7</v>
      </c>
      <c r="K53" s="82">
        <f>3</f>
        <v>3</v>
      </c>
      <c r="L53" s="65">
        <f>IFERROR(IF(Tabella713[[#This Row],[Data inizio]]="","",DATE($L$1,Tabella713[[#This Row],[Colonna3]],Tabella713[[#This Row],[Data inizio]])),"")</f>
        <v>44997</v>
      </c>
      <c r="M53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53" s="61" t="str">
        <f>TEXT(Tabella713[[#This Row],[Data piena inizio]],"ggg")</f>
        <v>dom</v>
      </c>
      <c r="O53" s="61" t="str">
        <f>TEXT(Tabella713[[#This Row],[Data piena fine]],"ggg")</f>
        <v/>
      </c>
      <c r="P53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54" spans="2:16" ht="37.5" customHeight="1" x14ac:dyDescent="0.25">
      <c r="B54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15 - 19</v>
      </c>
      <c r="C54" s="80" t="str">
        <f t="shared" ref="C54:C69" si="6">"Marzo"</f>
        <v>Marzo</v>
      </c>
      <c r="D54" s="92"/>
      <c r="E54" s="101" t="s">
        <v>20</v>
      </c>
      <c r="F54" s="101">
        <v>15</v>
      </c>
      <c r="G54" s="101">
        <v>19</v>
      </c>
      <c r="H54" s="92" t="s">
        <v>225</v>
      </c>
      <c r="I54" s="92" t="s">
        <v>94</v>
      </c>
      <c r="J54" s="92">
        <v>2</v>
      </c>
      <c r="K54" s="82">
        <f>3</f>
        <v>3</v>
      </c>
      <c r="L54" s="65">
        <f>IFERROR(IF(Tabella713[[#This Row],[Data inizio]]="","",DATE($L$1,Tabella713[[#This Row],[Colonna3]],Tabella713[[#This Row],[Data inizio]])),"")</f>
        <v>45000</v>
      </c>
      <c r="M54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45004</v>
      </c>
      <c r="N54" s="61" t="str">
        <f>TEXT(Tabella713[[#This Row],[Data piena inizio]],"ggg")</f>
        <v>mer</v>
      </c>
      <c r="O54" s="61" t="str">
        <f>TEXT(Tabella713[[#This Row],[Data piena fine]],"ggg")</f>
        <v>dom</v>
      </c>
      <c r="P54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mer - dom</v>
      </c>
    </row>
    <row r="55" spans="2:16" ht="37.5" customHeight="1" x14ac:dyDescent="0.25">
      <c r="B55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15 - 19</v>
      </c>
      <c r="C55" s="80" t="str">
        <f t="shared" si="6"/>
        <v>Marzo</v>
      </c>
      <c r="D55" s="92"/>
      <c r="E55" s="101" t="s">
        <v>20</v>
      </c>
      <c r="F55" s="101">
        <v>15</v>
      </c>
      <c r="G55" s="101">
        <v>19</v>
      </c>
      <c r="H55" s="92" t="s">
        <v>226</v>
      </c>
      <c r="I55" s="92" t="s">
        <v>101</v>
      </c>
      <c r="J55" s="92">
        <v>3</v>
      </c>
      <c r="K55" s="82">
        <f>3</f>
        <v>3</v>
      </c>
      <c r="L55" s="65">
        <f>IFERROR(IF(Tabella713[[#This Row],[Data inizio]]="","",DATE($L$1,Tabella713[[#This Row],[Colonna3]],Tabella713[[#This Row],[Data inizio]])),"")</f>
        <v>45000</v>
      </c>
      <c r="M55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45004</v>
      </c>
      <c r="N55" s="61" t="str">
        <f>TEXT(Tabella713[[#This Row],[Data piena inizio]],"ggg")</f>
        <v>mer</v>
      </c>
      <c r="O55" s="61" t="str">
        <f>TEXT(Tabella713[[#This Row],[Data piena fine]],"ggg")</f>
        <v>dom</v>
      </c>
      <c r="P55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mer - dom</v>
      </c>
    </row>
    <row r="56" spans="2:16" ht="37.5" customHeight="1" x14ac:dyDescent="0.25">
      <c r="B56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17 - 19</v>
      </c>
      <c r="C56" s="80" t="str">
        <f>"Marzo"</f>
        <v>Marzo</v>
      </c>
      <c r="D56" s="92"/>
      <c r="E56" s="101" t="s">
        <v>51</v>
      </c>
      <c r="F56" s="101">
        <v>17</v>
      </c>
      <c r="G56" s="101">
        <v>19</v>
      </c>
      <c r="H56" s="92" t="s">
        <v>479</v>
      </c>
      <c r="I56" s="92" t="s">
        <v>135</v>
      </c>
      <c r="J56" s="92">
        <v>5</v>
      </c>
      <c r="K56" s="82">
        <f>3</f>
        <v>3</v>
      </c>
      <c r="L56" s="65">
        <f>IFERROR(IF(Tabella713[[#This Row],[Data inizio]]="","",DATE($L$1,Tabella713[[#This Row],[Colonna3]],Tabella713[[#This Row],[Data inizio]])),"")</f>
        <v>45002</v>
      </c>
      <c r="M56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45004</v>
      </c>
      <c r="N56" s="61" t="str">
        <f>TEXT(Tabella713[[#This Row],[Data piena inizio]],"ggg")</f>
        <v>ven</v>
      </c>
      <c r="O56" s="61" t="str">
        <f>TEXT(Tabella713[[#This Row],[Data piena fine]],"ggg")</f>
        <v>dom</v>
      </c>
      <c r="P56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ven - dom</v>
      </c>
    </row>
    <row r="57" spans="2:16" ht="37.5" customHeight="1" x14ac:dyDescent="0.25">
      <c r="B57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18 - 19</v>
      </c>
      <c r="C57" s="80" t="str">
        <f t="shared" si="6"/>
        <v>Marzo</v>
      </c>
      <c r="D57" s="92"/>
      <c r="E57" s="101" t="s">
        <v>18</v>
      </c>
      <c r="F57" s="101">
        <v>18</v>
      </c>
      <c r="G57" s="101">
        <v>19</v>
      </c>
      <c r="H57" s="92" t="s">
        <v>324</v>
      </c>
      <c r="I57" s="92" t="s">
        <v>153</v>
      </c>
      <c r="J57" s="92">
        <v>1</v>
      </c>
      <c r="K57" s="82">
        <f>3</f>
        <v>3</v>
      </c>
      <c r="L57" s="65">
        <f>IFERROR(IF(Tabella713[[#This Row],[Data inizio]]="","",DATE($L$1,Tabella713[[#This Row],[Colonna3]],Tabella713[[#This Row],[Data inizio]])),"")</f>
        <v>45003</v>
      </c>
      <c r="M57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45004</v>
      </c>
      <c r="N57" s="61" t="str">
        <f>TEXT(Tabella713[[#This Row],[Data piena inizio]],"ggg")</f>
        <v>sab</v>
      </c>
      <c r="O57" s="61" t="str">
        <f>TEXT(Tabella713[[#This Row],[Data piena fine]],"ggg")</f>
        <v>dom</v>
      </c>
      <c r="P57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</row>
    <row r="58" spans="2:16" ht="37.5" customHeight="1" x14ac:dyDescent="0.25">
      <c r="B58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18 - 19</v>
      </c>
      <c r="C58" s="80" t="str">
        <f>"Marzo"</f>
        <v>Marzo</v>
      </c>
      <c r="D58" s="92"/>
      <c r="E58" s="101" t="s">
        <v>18</v>
      </c>
      <c r="F58" s="101">
        <v>18</v>
      </c>
      <c r="G58" s="101">
        <v>19</v>
      </c>
      <c r="H58" s="92" t="s">
        <v>483</v>
      </c>
      <c r="I58" s="92" t="s">
        <v>121</v>
      </c>
      <c r="J58" s="92">
        <v>2</v>
      </c>
      <c r="K58" s="82">
        <f>3</f>
        <v>3</v>
      </c>
      <c r="L58" s="65">
        <f>IFERROR(IF(Tabella713[[#This Row],[Data inizio]]="","",DATE($L$1,Tabella713[[#This Row],[Colonna3]],Tabella713[[#This Row],[Data inizio]])),"")</f>
        <v>45003</v>
      </c>
      <c r="M58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45004</v>
      </c>
      <c r="N58" s="61" t="str">
        <f>TEXT(Tabella713[[#This Row],[Data piena inizio]],"ggg")</f>
        <v>sab</v>
      </c>
      <c r="O58" s="61" t="str">
        <f>TEXT(Tabella713[[#This Row],[Data piena fine]],"ggg")</f>
        <v>dom</v>
      </c>
      <c r="P58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</row>
    <row r="59" spans="2:16" ht="37.5" customHeight="1" x14ac:dyDescent="0.25">
      <c r="B59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18</v>
      </c>
      <c r="C59" s="80" t="str">
        <f t="shared" ref="C59:C63" si="7">"Marzo"</f>
        <v>Marzo</v>
      </c>
      <c r="D59" s="92"/>
      <c r="E59" s="101" t="s">
        <v>23</v>
      </c>
      <c r="F59" s="101">
        <v>18</v>
      </c>
      <c r="G59" s="101"/>
      <c r="H59" s="92" t="s">
        <v>327</v>
      </c>
      <c r="I59" s="92" t="s">
        <v>150</v>
      </c>
      <c r="J59" s="92">
        <v>6</v>
      </c>
      <c r="K59" s="82">
        <f>3</f>
        <v>3</v>
      </c>
      <c r="L59" s="65">
        <f>IFERROR(IF(Tabella713[[#This Row],[Data inizio]]="","",DATE($L$1,Tabella713[[#This Row],[Colonna3]],Tabella713[[#This Row],[Data inizio]])),"")</f>
        <v>45003</v>
      </c>
      <c r="M59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59" s="61" t="str">
        <f>TEXT(Tabella713[[#This Row],[Data piena inizio]],"ggg")</f>
        <v>sab</v>
      </c>
      <c r="O59" s="61" t="str">
        <f>TEXT(Tabella713[[#This Row],[Data piena fine]],"ggg")</f>
        <v/>
      </c>
      <c r="P59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60" spans="2:16" ht="37.5" customHeight="1" x14ac:dyDescent="0.25">
      <c r="B60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18</v>
      </c>
      <c r="C60" s="80" t="str">
        <f>"Marzo"</f>
        <v>Marzo</v>
      </c>
      <c r="D60" s="92" t="s">
        <v>580</v>
      </c>
      <c r="E60" s="101" t="s">
        <v>23</v>
      </c>
      <c r="F60" s="101">
        <v>18</v>
      </c>
      <c r="G60" s="101"/>
      <c r="H60" s="92" t="s">
        <v>438</v>
      </c>
      <c r="I60" s="92" t="s">
        <v>448</v>
      </c>
      <c r="J60" s="92">
        <v>7</v>
      </c>
      <c r="K60" s="82">
        <f>3</f>
        <v>3</v>
      </c>
      <c r="L60" s="65">
        <f>IFERROR(IF(Tabella713[[#This Row],[Data inizio]]="","",DATE($L$1,Tabella713[[#This Row],[Colonna3]],Tabella713[[#This Row],[Data inizio]])),"")</f>
        <v>45003</v>
      </c>
      <c r="M60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60" s="61" t="str">
        <f>TEXT(Tabella713[[#This Row],[Data piena inizio]],"ggg")</f>
        <v>sab</v>
      </c>
      <c r="O60" s="61" t="str">
        <f>TEXT(Tabella713[[#This Row],[Data piena fine]],"ggg")</f>
        <v/>
      </c>
      <c r="P60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61" spans="2:16" ht="37.5" customHeight="1" x14ac:dyDescent="0.25">
      <c r="B61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18</v>
      </c>
      <c r="C61" s="80" t="str">
        <f t="shared" si="7"/>
        <v>Marzo</v>
      </c>
      <c r="D61" s="92"/>
      <c r="E61" s="101" t="s">
        <v>24</v>
      </c>
      <c r="F61" s="101">
        <v>18</v>
      </c>
      <c r="G61" s="101"/>
      <c r="H61" s="92" t="s">
        <v>437</v>
      </c>
      <c r="I61" s="92" t="s">
        <v>125</v>
      </c>
      <c r="J61" s="92">
        <v>7</v>
      </c>
      <c r="K61" s="82">
        <f>3</f>
        <v>3</v>
      </c>
      <c r="L61" s="65">
        <f>IFERROR(IF(Tabella713[[#This Row],[Data inizio]]="","",DATE($L$1,Tabella713[[#This Row],[Colonna3]],Tabella713[[#This Row],[Data inizio]])),"")</f>
        <v>45003</v>
      </c>
      <c r="M61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61" s="61" t="str">
        <f>TEXT(Tabella713[[#This Row],[Data piena inizio]],"ggg")</f>
        <v>sab</v>
      </c>
      <c r="O61" s="61" t="str">
        <f>TEXT(Tabella713[[#This Row],[Data piena fine]],"ggg")</f>
        <v/>
      </c>
      <c r="P61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62" spans="2:16" ht="37.5" customHeight="1" x14ac:dyDescent="0.25">
      <c r="B62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19</v>
      </c>
      <c r="C62" s="80" t="str">
        <f>"Marzo"</f>
        <v>Marzo</v>
      </c>
      <c r="D62" s="92"/>
      <c r="E62" s="101" t="s">
        <v>24</v>
      </c>
      <c r="F62" s="101">
        <v>19</v>
      </c>
      <c r="G62" s="101"/>
      <c r="H62" s="92" t="s">
        <v>328</v>
      </c>
      <c r="I62" s="92" t="s">
        <v>530</v>
      </c>
      <c r="J62" s="92">
        <v>4</v>
      </c>
      <c r="K62" s="82">
        <f>3</f>
        <v>3</v>
      </c>
      <c r="L62" s="65">
        <f>IFERROR(IF(Tabella713[[#This Row],[Data inizio]]="","",DATE($L$1,Tabella713[[#This Row],[Colonna3]],Tabella713[[#This Row],[Data inizio]])),"")</f>
        <v>45004</v>
      </c>
      <c r="M62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62" s="61" t="str">
        <f>TEXT(Tabella713[[#This Row],[Data piena inizio]],"ggg")</f>
        <v>dom</v>
      </c>
      <c r="O62" s="61" t="str">
        <f>TEXT(Tabella713[[#This Row],[Data piena fine]],"ggg")</f>
        <v/>
      </c>
      <c r="P62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63" spans="2:16" ht="37.5" customHeight="1" x14ac:dyDescent="0.25">
      <c r="B63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19</v>
      </c>
      <c r="C63" s="80" t="str">
        <f t="shared" si="7"/>
        <v>Marzo</v>
      </c>
      <c r="D63" s="92"/>
      <c r="E63" s="101" t="s">
        <v>23</v>
      </c>
      <c r="F63" s="101">
        <v>19</v>
      </c>
      <c r="G63" s="101"/>
      <c r="H63" s="92" t="s">
        <v>436</v>
      </c>
      <c r="I63" s="92" t="s">
        <v>125</v>
      </c>
      <c r="J63" s="92">
        <v>7</v>
      </c>
      <c r="K63" s="82">
        <f>3</f>
        <v>3</v>
      </c>
      <c r="L63" s="65">
        <f>IFERROR(IF(Tabella713[[#This Row],[Data inizio]]="","",DATE($L$1,Tabella713[[#This Row],[Colonna3]],Tabella713[[#This Row],[Data inizio]])),"")</f>
        <v>45004</v>
      </c>
      <c r="M63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63" s="61" t="str">
        <f>TEXT(Tabella713[[#This Row],[Data piena inizio]],"ggg")</f>
        <v>dom</v>
      </c>
      <c r="O63" s="61" t="str">
        <f>TEXT(Tabella713[[#This Row],[Data piena fine]],"ggg")</f>
        <v/>
      </c>
      <c r="P63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64" spans="2:16" ht="37.5" customHeight="1" x14ac:dyDescent="0.25">
      <c r="B64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19</v>
      </c>
      <c r="C64" s="80" t="str">
        <f>"Marzo"</f>
        <v>Marzo</v>
      </c>
      <c r="D64" s="92"/>
      <c r="E64" s="101" t="s">
        <v>22</v>
      </c>
      <c r="F64" s="101">
        <v>19</v>
      </c>
      <c r="G64" s="101"/>
      <c r="H64" s="92" t="s">
        <v>329</v>
      </c>
      <c r="I64" s="92" t="s">
        <v>167</v>
      </c>
      <c r="J64" s="92">
        <v>7</v>
      </c>
      <c r="K64" s="82">
        <f>3</f>
        <v>3</v>
      </c>
      <c r="L64" s="65">
        <f>IFERROR(IF(Tabella713[[#This Row],[Data inizio]]="","",DATE($L$1,Tabella713[[#This Row],[Colonna3]],Tabella713[[#This Row],[Data inizio]])),"")</f>
        <v>45004</v>
      </c>
      <c r="M64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64" s="61" t="str">
        <f>TEXT(Tabella713[[#This Row],[Data piena inizio]],"ggg")</f>
        <v>dom</v>
      </c>
      <c r="O64" s="61" t="str">
        <f>TEXT(Tabella713[[#This Row],[Data piena fine]],"ggg")</f>
        <v/>
      </c>
      <c r="P64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65" spans="2:16" ht="37.5" customHeight="1" x14ac:dyDescent="0.25">
      <c r="B65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24 - 26</v>
      </c>
      <c r="C65" s="80" t="str">
        <f t="shared" si="6"/>
        <v>Marzo</v>
      </c>
      <c r="D65" s="92"/>
      <c r="E65" s="101" t="s">
        <v>51</v>
      </c>
      <c r="F65" s="101">
        <v>24</v>
      </c>
      <c r="G65" s="101">
        <v>26</v>
      </c>
      <c r="H65" s="92" t="s">
        <v>555</v>
      </c>
      <c r="I65" s="92" t="s">
        <v>161</v>
      </c>
      <c r="J65" s="92">
        <v>1</v>
      </c>
      <c r="K65" s="82">
        <f>3</f>
        <v>3</v>
      </c>
      <c r="L65" s="65">
        <f>IFERROR(IF(Tabella713[[#This Row],[Data inizio]]="","",DATE($L$1,Tabella713[[#This Row],[Colonna3]],Tabella713[[#This Row],[Data inizio]])),"")</f>
        <v>45009</v>
      </c>
      <c r="M65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45011</v>
      </c>
      <c r="N65" s="61" t="str">
        <f>TEXT(Tabella713[[#This Row],[Data piena inizio]],"ggg")</f>
        <v>ven</v>
      </c>
      <c r="O65" s="61" t="str">
        <f>TEXT(Tabella713[[#This Row],[Data piena fine]],"ggg")</f>
        <v>dom</v>
      </c>
      <c r="P65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ven - dom</v>
      </c>
    </row>
    <row r="66" spans="2:16" ht="37.5" customHeight="1" x14ac:dyDescent="0.25">
      <c r="B66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25</v>
      </c>
      <c r="C66" s="80" t="str">
        <f>"Marzo"</f>
        <v>Marzo</v>
      </c>
      <c r="D66" s="92"/>
      <c r="E66" s="101" t="s">
        <v>23</v>
      </c>
      <c r="F66" s="101">
        <v>25</v>
      </c>
      <c r="G66" s="101"/>
      <c r="H66" s="92" t="s">
        <v>327</v>
      </c>
      <c r="I66" s="92" t="s">
        <v>156</v>
      </c>
      <c r="J66" s="92">
        <v>1</v>
      </c>
      <c r="K66" s="82">
        <f>3</f>
        <v>3</v>
      </c>
      <c r="L66" s="65">
        <f>IFERROR(IF(Tabella713[[#This Row],[Data inizio]]="","",DATE($L$1,Tabella713[[#This Row],[Colonna3]],Tabella713[[#This Row],[Data inizio]])),"")</f>
        <v>45010</v>
      </c>
      <c r="M66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66" s="61" t="str">
        <f>TEXT(Tabella713[[#This Row],[Data piena inizio]],"ggg")</f>
        <v>sab</v>
      </c>
      <c r="O66" s="61" t="str">
        <f>TEXT(Tabella713[[#This Row],[Data piena fine]],"ggg")</f>
        <v/>
      </c>
      <c r="P66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67" spans="2:16" ht="37.5" customHeight="1" x14ac:dyDescent="0.25">
      <c r="B67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25</v>
      </c>
      <c r="C67" s="80" t="str">
        <f>"Marzo"</f>
        <v>Marzo</v>
      </c>
      <c r="D67" s="92"/>
      <c r="E67" s="101" t="s">
        <v>24</v>
      </c>
      <c r="F67" s="101">
        <v>25</v>
      </c>
      <c r="G67" s="101"/>
      <c r="H67" s="92" t="s">
        <v>328</v>
      </c>
      <c r="I67" s="92" t="s">
        <v>49</v>
      </c>
      <c r="J67" s="92">
        <v>3</v>
      </c>
      <c r="K67" s="82">
        <f>3</f>
        <v>3</v>
      </c>
      <c r="L67" s="65">
        <f>IFERROR(IF(Tabella713[[#This Row],[Data inizio]]="","",DATE($L$1,Tabella713[[#This Row],[Colonna3]],Tabella713[[#This Row],[Data inizio]])),"")</f>
        <v>45010</v>
      </c>
      <c r="M67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67" s="61" t="str">
        <f>TEXT(Tabella713[[#This Row],[Data piena inizio]],"ggg")</f>
        <v>sab</v>
      </c>
      <c r="O67" s="61" t="str">
        <f>TEXT(Tabella713[[#This Row],[Data piena fine]],"ggg")</f>
        <v/>
      </c>
      <c r="P67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68" spans="2:16" ht="37.5" customHeight="1" x14ac:dyDescent="0.25">
      <c r="B68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25 - 26</v>
      </c>
      <c r="C68" s="80" t="str">
        <f>"Marzo"</f>
        <v>Marzo</v>
      </c>
      <c r="D68" s="92"/>
      <c r="E68" s="101" t="s">
        <v>19</v>
      </c>
      <c r="F68" s="101">
        <v>25</v>
      </c>
      <c r="G68" s="101">
        <v>26</v>
      </c>
      <c r="H68" s="92" t="s">
        <v>577</v>
      </c>
      <c r="I68" s="92" t="s">
        <v>142</v>
      </c>
      <c r="J68" s="92">
        <v>4</v>
      </c>
      <c r="K68" s="82">
        <f>3</f>
        <v>3</v>
      </c>
      <c r="L68" s="65">
        <f>IFERROR(IF(Tabella713[[#This Row],[Data inizio]]="","",DATE($L$1,Tabella713[[#This Row],[Colonna3]],Tabella713[[#This Row],[Data inizio]])),"")</f>
        <v>45010</v>
      </c>
      <c r="M68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45011</v>
      </c>
      <c r="N68" s="61" t="str">
        <f>TEXT(Tabella713[[#This Row],[Data piena inizio]],"ggg")</f>
        <v>sab</v>
      </c>
      <c r="O68" s="61" t="str">
        <f>TEXT(Tabella713[[#This Row],[Data piena fine]],"ggg")</f>
        <v>dom</v>
      </c>
      <c r="P68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</row>
    <row r="69" spans="2:16" ht="37.5" customHeight="1" x14ac:dyDescent="0.25">
      <c r="B69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25 - 26</v>
      </c>
      <c r="C69" s="80" t="str">
        <f t="shared" si="6"/>
        <v>Marzo</v>
      </c>
      <c r="D69" s="92"/>
      <c r="E69" s="101" t="s">
        <v>18</v>
      </c>
      <c r="F69" s="101">
        <v>25</v>
      </c>
      <c r="G69" s="101">
        <v>26</v>
      </c>
      <c r="H69" s="92" t="s">
        <v>368</v>
      </c>
      <c r="I69" s="92" t="s">
        <v>103</v>
      </c>
      <c r="J69" s="92">
        <v>5</v>
      </c>
      <c r="K69" s="82">
        <f>3</f>
        <v>3</v>
      </c>
      <c r="L69" s="65">
        <f>IFERROR(IF(Tabella713[[#This Row],[Data inizio]]="","",DATE($L$1,Tabella713[[#This Row],[Colonna3]],Tabella713[[#This Row],[Data inizio]])),"")</f>
        <v>45010</v>
      </c>
      <c r="M69" s="65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45011</v>
      </c>
      <c r="N69" s="61" t="str">
        <f>TEXT(Tabella713[[#This Row],[Data piena inizio]],"ggg")</f>
        <v>sab</v>
      </c>
      <c r="O69" s="61" t="str">
        <f>TEXT(Tabella713[[#This Row],[Data piena fine]],"ggg")</f>
        <v>dom</v>
      </c>
      <c r="P69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</row>
    <row r="70" spans="2:16" ht="37.5" customHeight="1" x14ac:dyDescent="0.25">
      <c r="B70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26</v>
      </c>
      <c r="C70" s="80" t="str">
        <f>"Marzo"</f>
        <v>Marzo</v>
      </c>
      <c r="D70" s="92"/>
      <c r="E70" s="101" t="s">
        <v>23</v>
      </c>
      <c r="F70" s="101">
        <v>26</v>
      </c>
      <c r="G70" s="101"/>
      <c r="H70" s="92" t="s">
        <v>327</v>
      </c>
      <c r="I70" s="92" t="s">
        <v>484</v>
      </c>
      <c r="J70" s="92">
        <v>2</v>
      </c>
      <c r="K70" s="82">
        <f>3</f>
        <v>3</v>
      </c>
      <c r="L70" s="65">
        <f>IFERROR(IF(Tabella713[[#This Row],[Data inizio]]="","",DATE($L$1,Tabella713[[#This Row],[Colonna3]],Tabella713[[#This Row],[Data inizio]])),"")</f>
        <v>45011</v>
      </c>
      <c r="M70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70" s="61" t="str">
        <f>TEXT(Tabella713[[#This Row],[Data piena inizio]],"ggg")</f>
        <v>dom</v>
      </c>
      <c r="O70" s="61" t="str">
        <f>TEXT(Tabella713[[#This Row],[Data piena fine]],"ggg")</f>
        <v/>
      </c>
      <c r="P70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71" spans="2:16" ht="37.5" customHeight="1" x14ac:dyDescent="0.25">
      <c r="B71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26</v>
      </c>
      <c r="C71" s="80" t="str">
        <f t="shared" ref="C71:C77" si="8">"Marzo"</f>
        <v>Marzo</v>
      </c>
      <c r="D71" s="104"/>
      <c r="E71" s="122" t="s">
        <v>23</v>
      </c>
      <c r="F71" s="122">
        <v>26</v>
      </c>
      <c r="G71" s="122"/>
      <c r="H71" s="104" t="s">
        <v>393</v>
      </c>
      <c r="I71" s="104" t="s">
        <v>52</v>
      </c>
      <c r="J71" s="104">
        <v>3</v>
      </c>
      <c r="K71" s="82">
        <f>3</f>
        <v>3</v>
      </c>
      <c r="L71" s="65">
        <f>IFERROR(IF(Tabella713[[#This Row],[Data inizio]]="","",DATE($L$1,Tabella713[[#This Row],[Colonna3]],Tabella713[[#This Row],[Data inizio]])),"")</f>
        <v>45011</v>
      </c>
      <c r="M71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71" s="61" t="str">
        <f>TEXT(Tabella713[[#This Row],[Data piena inizio]],"ggg")</f>
        <v>dom</v>
      </c>
      <c r="O71" s="61" t="str">
        <f>TEXT(Tabella713[[#This Row],[Data piena fine]],"ggg")</f>
        <v/>
      </c>
      <c r="P71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72" spans="2:16" ht="37.5" customHeight="1" x14ac:dyDescent="0.25">
      <c r="B72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26</v>
      </c>
      <c r="C72" s="80" t="str">
        <f t="shared" si="8"/>
        <v>Marzo</v>
      </c>
      <c r="D72" s="92"/>
      <c r="E72" s="101" t="s">
        <v>23</v>
      </c>
      <c r="F72" s="101">
        <v>26</v>
      </c>
      <c r="G72" s="101"/>
      <c r="H72" s="92" t="s">
        <v>462</v>
      </c>
      <c r="I72" s="92" t="s">
        <v>143</v>
      </c>
      <c r="J72" s="92">
        <v>4</v>
      </c>
      <c r="K72" s="82">
        <f>3</f>
        <v>3</v>
      </c>
      <c r="L72" s="65">
        <f>IFERROR(IF(Tabella713[[#This Row],[Data inizio]]="","",DATE($L$1,Tabella713[[#This Row],[Colonna3]],Tabella713[[#This Row],[Data inizio]])),"")</f>
        <v>45011</v>
      </c>
      <c r="M72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72" s="61" t="str">
        <f>TEXT(Tabella713[[#This Row],[Data piena inizio]],"ggg")</f>
        <v>dom</v>
      </c>
      <c r="O72" s="61" t="str">
        <f>TEXT(Tabella713[[#This Row],[Data piena fine]],"ggg")</f>
        <v/>
      </c>
      <c r="P72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73" spans="2:16" ht="37.5" customHeight="1" x14ac:dyDescent="0.25">
      <c r="B73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26</v>
      </c>
      <c r="C73" s="80" t="str">
        <f t="shared" si="8"/>
        <v>Marzo</v>
      </c>
      <c r="D73" s="92"/>
      <c r="E73" s="101" t="s">
        <v>24</v>
      </c>
      <c r="F73" s="101">
        <v>26</v>
      </c>
      <c r="G73" s="101"/>
      <c r="H73" s="92" t="s">
        <v>328</v>
      </c>
      <c r="I73" s="92" t="s">
        <v>175</v>
      </c>
      <c r="J73" s="92">
        <v>6</v>
      </c>
      <c r="K73" s="82">
        <f>3</f>
        <v>3</v>
      </c>
      <c r="L73" s="65">
        <f>IFERROR(IF(Tabella713[[#This Row],[Data inizio]]="","",DATE($L$1,Tabella713[[#This Row],[Colonna3]],Tabella713[[#This Row],[Data inizio]])),"")</f>
        <v>45011</v>
      </c>
      <c r="M73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73" s="61" t="str">
        <f>TEXT(Tabella713[[#This Row],[Data piena inizio]],"ggg")</f>
        <v>dom</v>
      </c>
      <c r="O73" s="61" t="str">
        <f>TEXT(Tabella713[[#This Row],[Data piena fine]],"ggg")</f>
        <v/>
      </c>
      <c r="P73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74" spans="2:16" ht="37.5" customHeight="1" x14ac:dyDescent="0.25">
      <c r="B74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26</v>
      </c>
      <c r="C74" s="80" t="str">
        <f>"Marzo"</f>
        <v>Marzo</v>
      </c>
      <c r="D74" s="92"/>
      <c r="E74" s="101" t="s">
        <v>22</v>
      </c>
      <c r="F74" s="101">
        <v>26</v>
      </c>
      <c r="G74" s="101"/>
      <c r="H74" s="92" t="s">
        <v>329</v>
      </c>
      <c r="I74" s="92" t="s">
        <v>443</v>
      </c>
      <c r="J74" s="92">
        <v>7</v>
      </c>
      <c r="K74" s="82">
        <f>3</f>
        <v>3</v>
      </c>
      <c r="L74" s="65">
        <f>IFERROR(IF(Tabella713[[#This Row],[Data inizio]]="","",DATE($L$1,Tabella713[[#This Row],[Colonna3]],Tabella713[[#This Row],[Data inizio]])),"")</f>
        <v>45011</v>
      </c>
      <c r="M74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74" s="61" t="str">
        <f>TEXT(Tabella713[[#This Row],[Data piena inizio]],"ggg")</f>
        <v>dom</v>
      </c>
      <c r="O74" s="61" t="str">
        <f>TEXT(Tabella713[[#This Row],[Data piena fine]],"ggg")</f>
        <v/>
      </c>
      <c r="P74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75" spans="2:16" ht="37.5" customHeight="1" x14ac:dyDescent="0.25">
      <c r="B75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26</v>
      </c>
      <c r="C75" s="80" t="str">
        <f>"Marzo"</f>
        <v>Marzo</v>
      </c>
      <c r="D75" s="92"/>
      <c r="E75" s="101" t="s">
        <v>24</v>
      </c>
      <c r="F75" s="101">
        <v>26</v>
      </c>
      <c r="G75" s="101"/>
      <c r="H75" s="92" t="s">
        <v>439</v>
      </c>
      <c r="I75" s="92" t="s">
        <v>168</v>
      </c>
      <c r="J75" s="92">
        <v>7</v>
      </c>
      <c r="K75" s="82">
        <f>3</f>
        <v>3</v>
      </c>
      <c r="L75" s="65">
        <f>IFERROR(IF(Tabella713[[#This Row],[Data inizio]]="","",DATE($L$1,Tabella713[[#This Row],[Colonna3]],Tabella713[[#This Row],[Data inizio]])),"")</f>
        <v>45011</v>
      </c>
      <c r="M75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75" s="61" t="str">
        <f>TEXT(Tabella713[[#This Row],[Data piena inizio]],"ggg")</f>
        <v>dom</v>
      </c>
      <c r="O75" s="61" t="str">
        <f>TEXT(Tabella713[[#This Row],[Data piena fine]],"ggg")</f>
        <v/>
      </c>
      <c r="P75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76" spans="2:16" ht="37.5" customHeight="1" x14ac:dyDescent="0.25">
      <c r="B76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31 - 2 apr.</v>
      </c>
      <c r="C76" s="80" t="str">
        <f t="shared" si="8"/>
        <v>Marzo</v>
      </c>
      <c r="D76" s="160"/>
      <c r="E76" s="122" t="s">
        <v>208</v>
      </c>
      <c r="F76" s="122">
        <v>31</v>
      </c>
      <c r="G76" s="161" t="s">
        <v>456</v>
      </c>
      <c r="H76" s="104" t="s">
        <v>394</v>
      </c>
      <c r="I76" s="104" t="s">
        <v>186</v>
      </c>
      <c r="J76" s="104">
        <v>3</v>
      </c>
      <c r="K76" s="82">
        <f>3</f>
        <v>3</v>
      </c>
      <c r="L76" s="65">
        <f>IFERROR(IF(Tabella713[[#This Row],[Data inizio]]="","",DATE($L$1,Tabella713[[#This Row],[Colonna3]],Tabella713[[#This Row],[Data inizio]])),"")</f>
        <v>45016</v>
      </c>
      <c r="M76" s="65">
        <v>45018</v>
      </c>
      <c r="N76" s="61" t="str">
        <f>TEXT(Tabella713[[#This Row],[Data piena inizio]],"ggg")</f>
        <v>ven</v>
      </c>
      <c r="O76" s="61" t="str">
        <f>TEXT(Tabella713[[#This Row],[Data piena fine]],"ggg")</f>
        <v>dom</v>
      </c>
      <c r="P76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ven - dom</v>
      </c>
    </row>
    <row r="77" spans="2:16" ht="37.5" customHeight="1" x14ac:dyDescent="0.25">
      <c r="B77" s="80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/>
      </c>
      <c r="C77" s="80" t="str">
        <f t="shared" si="8"/>
        <v>Marzo</v>
      </c>
      <c r="D77" s="149"/>
      <c r="E77" s="101"/>
      <c r="F77" s="101"/>
      <c r="G77" s="101"/>
      <c r="H77" s="92"/>
      <c r="I77" s="92"/>
      <c r="J77" s="92"/>
      <c r="K77" s="82">
        <f>3</f>
        <v>3</v>
      </c>
      <c r="L77" s="65" t="str">
        <f>IFERROR(IF(Tabella713[[#This Row],[Data inizio]]="","",DATE($L$1,Tabella713[[#This Row],[Colonna3]],Tabella713[[#This Row],[Data inizio]])),"")</f>
        <v/>
      </c>
      <c r="M77" s="65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77" s="61" t="str">
        <f>TEXT(Tabella713[[#This Row],[Data piena inizio]],"ggg")</f>
        <v/>
      </c>
      <c r="O77" s="61" t="str">
        <f>TEXT(Tabella713[[#This Row],[Data piena fine]],"ggg")</f>
        <v/>
      </c>
      <c r="P77" s="61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/>
      </c>
    </row>
    <row r="78" spans="2:16" ht="37.5" customHeight="1" x14ac:dyDescent="0.25">
      <c r="B78" s="80" t="s">
        <v>28</v>
      </c>
      <c r="C78" s="81" t="s">
        <v>34</v>
      </c>
      <c r="D78" s="93" t="s">
        <v>17</v>
      </c>
      <c r="E78" s="93" t="s">
        <v>16</v>
      </c>
      <c r="F78" s="93" t="s">
        <v>60</v>
      </c>
      <c r="G78" s="93" t="s">
        <v>61</v>
      </c>
      <c r="H78" s="94" t="s">
        <v>30</v>
      </c>
      <c r="I78" s="93" t="s">
        <v>10</v>
      </c>
      <c r="J78" s="93" t="s">
        <v>25</v>
      </c>
      <c r="K78" s="84" t="s">
        <v>109</v>
      </c>
      <c r="L78" s="68" t="s">
        <v>112</v>
      </c>
      <c r="M78" s="68" t="s">
        <v>113</v>
      </c>
      <c r="N78" s="68" t="s">
        <v>114</v>
      </c>
      <c r="O78" s="68" t="s">
        <v>115</v>
      </c>
      <c r="P78" s="68" t="s">
        <v>29</v>
      </c>
    </row>
    <row r="79" spans="2:16" ht="37.5" customHeight="1" x14ac:dyDescent="0.25">
      <c r="B79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/>
      </c>
      <c r="C79" s="81" t="str">
        <f t="shared" ref="C79:C113" si="9">"Aprile"</f>
        <v>Aprile</v>
      </c>
      <c r="D79" s="89"/>
      <c r="E79" s="95"/>
      <c r="F79" s="95"/>
      <c r="G79" s="95" t="s">
        <v>65</v>
      </c>
      <c r="H79" s="96" t="s">
        <v>2</v>
      </c>
      <c r="I79" s="95"/>
      <c r="J79" s="97"/>
      <c r="K79" s="82">
        <f>4</f>
        <v>4</v>
      </c>
      <c r="L79" s="65" t="str">
        <f>IFERROR(IF(Tabella27[[#This Row],[Data inizio]]="","",DATE($L$1,Tabella27[[#This Row],[Colonna3]],Tabella27[[#This Row],[Data inizio]])),"")</f>
        <v/>
      </c>
      <c r="M79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79" s="74" t="str">
        <f>TEXT(Tabella27[[#This Row],[Data piena inizio]],"ggg")</f>
        <v/>
      </c>
      <c r="O79" s="61" t="str">
        <f>TEXT(Tabella27[[#This Row],[Data piena fine]],"ggg")</f>
        <v/>
      </c>
      <c r="P79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/>
      </c>
    </row>
    <row r="80" spans="2:16" ht="37.5" customHeight="1" x14ac:dyDescent="0.25">
      <c r="B80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1 - 2</v>
      </c>
      <c r="C80" s="81" t="str">
        <f t="shared" si="9"/>
        <v>Aprile</v>
      </c>
      <c r="D80" s="101"/>
      <c r="E80" s="101" t="s">
        <v>18</v>
      </c>
      <c r="F80" s="101">
        <v>1</v>
      </c>
      <c r="G80" s="101">
        <v>2</v>
      </c>
      <c r="H80" s="101" t="s">
        <v>395</v>
      </c>
      <c r="I80" s="101" t="s">
        <v>396</v>
      </c>
      <c r="J80" s="92">
        <v>3</v>
      </c>
      <c r="K80" s="82">
        <f>4</f>
        <v>4</v>
      </c>
      <c r="L80" s="65">
        <f>IFERROR(IF(Tabella27[[#This Row],[Data inizio]]="","",DATE($L$1,Tabella27[[#This Row],[Colonna3]],Tabella27[[#This Row],[Data inizio]])),"")</f>
        <v>45017</v>
      </c>
      <c r="M80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45018</v>
      </c>
      <c r="N80" s="148" t="str">
        <f>TEXT(Tabella27[[#This Row],[Data piena inizio]],"ggg")</f>
        <v>sab</v>
      </c>
      <c r="O80" s="61" t="str">
        <f>TEXT(Tabella27[[#This Row],[Data piena fine]],"ggg")</f>
        <v>dom</v>
      </c>
      <c r="P80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81" spans="2:16" ht="37.5" customHeight="1" x14ac:dyDescent="0.25">
      <c r="B81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1 - 2</v>
      </c>
      <c r="C81" s="81" t="str">
        <f t="shared" si="9"/>
        <v>Aprile</v>
      </c>
      <c r="D81" s="101"/>
      <c r="E81" s="101" t="s">
        <v>19</v>
      </c>
      <c r="F81" s="101">
        <v>1</v>
      </c>
      <c r="G81" s="101">
        <v>2</v>
      </c>
      <c r="H81" s="101" t="s">
        <v>369</v>
      </c>
      <c r="I81" s="101" t="s">
        <v>135</v>
      </c>
      <c r="J81" s="92">
        <v>5</v>
      </c>
      <c r="K81" s="82">
        <f>4</f>
        <v>4</v>
      </c>
      <c r="L81" s="65">
        <f>IFERROR(IF(Tabella27[[#This Row],[Data inizio]]="","",DATE($L$1,Tabella27[[#This Row],[Colonna3]],Tabella27[[#This Row],[Data inizio]])),"")</f>
        <v>45017</v>
      </c>
      <c r="M81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45018</v>
      </c>
      <c r="N81" s="148" t="str">
        <f>TEXT(Tabella27[[#This Row],[Data piena inizio]],"ggg")</f>
        <v>sab</v>
      </c>
      <c r="O81" s="61" t="str">
        <f>TEXT(Tabella27[[#This Row],[Data piena fine]],"ggg")</f>
        <v>dom</v>
      </c>
      <c r="P81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82" spans="2:16" ht="37.5" customHeight="1" x14ac:dyDescent="0.25">
      <c r="B82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1 - 2</v>
      </c>
      <c r="C82" s="81" t="str">
        <f>"Aprile"</f>
        <v>Aprile</v>
      </c>
      <c r="D82" s="101"/>
      <c r="E82" s="101" t="s">
        <v>18</v>
      </c>
      <c r="F82" s="101">
        <v>1</v>
      </c>
      <c r="G82" s="101">
        <v>2</v>
      </c>
      <c r="H82" s="92" t="s">
        <v>441</v>
      </c>
      <c r="I82" s="101" t="s">
        <v>168</v>
      </c>
      <c r="J82" s="92">
        <v>7</v>
      </c>
      <c r="K82" s="82">
        <f>4</f>
        <v>4</v>
      </c>
      <c r="L82" s="65">
        <f>IFERROR(IF(Tabella27[[#This Row],[Data inizio]]="","",DATE($L$1,Tabella27[[#This Row],[Colonna3]],Tabella27[[#This Row],[Data inizio]])),"")</f>
        <v>45017</v>
      </c>
      <c r="M82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45018</v>
      </c>
      <c r="N82" s="148" t="str">
        <f>TEXT(Tabella27[[#This Row],[Data piena inizio]],"ggg")</f>
        <v>sab</v>
      </c>
      <c r="O82" s="61" t="str">
        <f>TEXT(Tabella27[[#This Row],[Data piena fine]],"ggg")</f>
        <v>dom</v>
      </c>
      <c r="P82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83" spans="2:16" ht="37.5" customHeight="1" x14ac:dyDescent="0.25">
      <c r="B83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</v>
      </c>
      <c r="C83" s="81" t="str">
        <f t="shared" si="9"/>
        <v>Aprile</v>
      </c>
      <c r="D83" s="101"/>
      <c r="E83" s="101" t="s">
        <v>24</v>
      </c>
      <c r="F83" s="101">
        <v>2</v>
      </c>
      <c r="G83" s="101"/>
      <c r="H83" s="101" t="s">
        <v>328</v>
      </c>
      <c r="I83" s="101" t="s">
        <v>46</v>
      </c>
      <c r="J83" s="92">
        <v>1</v>
      </c>
      <c r="K83" s="82">
        <f>4</f>
        <v>4</v>
      </c>
      <c r="L83" s="65">
        <f>IFERROR(IF(Tabella27[[#This Row],[Data inizio]]="","",DATE($L$1,Tabella27[[#This Row],[Colonna3]],Tabella27[[#This Row],[Data inizio]])),"")</f>
        <v>45018</v>
      </c>
      <c r="M83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3" s="148" t="str">
        <f>TEXT(Tabella27[[#This Row],[Data piena inizio]],"ggg")</f>
        <v>dom</v>
      </c>
      <c r="O83" s="61" t="str">
        <f>TEXT(Tabella27[[#This Row],[Data piena fine]],"ggg")</f>
        <v/>
      </c>
      <c r="P83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84" spans="2:16" ht="37.5" customHeight="1" x14ac:dyDescent="0.25">
      <c r="B84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</v>
      </c>
      <c r="C84" s="81" t="str">
        <f>"Aprile"</f>
        <v>Aprile</v>
      </c>
      <c r="D84" s="101"/>
      <c r="E84" s="101" t="s">
        <v>24</v>
      </c>
      <c r="F84" s="101">
        <v>2</v>
      </c>
      <c r="G84" s="101"/>
      <c r="H84" s="92" t="s">
        <v>328</v>
      </c>
      <c r="I84" s="101" t="s">
        <v>142</v>
      </c>
      <c r="J84" s="92">
        <v>4</v>
      </c>
      <c r="K84" s="82">
        <f>4</f>
        <v>4</v>
      </c>
      <c r="L84" s="65">
        <f>IFERROR(IF(Tabella27[[#This Row],[Data inizio]]="","",DATE($L$1,Tabella27[[#This Row],[Colonna3]],Tabella27[[#This Row],[Data inizio]])),"")</f>
        <v>45018</v>
      </c>
      <c r="M84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4" s="148" t="str">
        <f>TEXT(Tabella27[[#This Row],[Data piena inizio]],"ggg")</f>
        <v>dom</v>
      </c>
      <c r="O84" s="61" t="str">
        <f>TEXT(Tabella27[[#This Row],[Data piena fine]],"ggg")</f>
        <v/>
      </c>
      <c r="P84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85" spans="2:16" ht="37.5" customHeight="1" x14ac:dyDescent="0.25">
      <c r="B85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</v>
      </c>
      <c r="C85" s="81" t="str">
        <f t="shared" si="9"/>
        <v>Aprile</v>
      </c>
      <c r="D85" s="101"/>
      <c r="E85" s="101" t="s">
        <v>24</v>
      </c>
      <c r="F85" s="101">
        <v>2</v>
      </c>
      <c r="G85" s="101"/>
      <c r="H85" s="101" t="s">
        <v>328</v>
      </c>
      <c r="I85" s="101" t="s">
        <v>44</v>
      </c>
      <c r="J85" s="92">
        <v>5</v>
      </c>
      <c r="K85" s="82">
        <f>4</f>
        <v>4</v>
      </c>
      <c r="L85" s="65">
        <f>IFERROR(IF(Tabella27[[#This Row],[Data inizio]]="","",DATE($L$1,Tabella27[[#This Row],[Colonna3]],Tabella27[[#This Row],[Data inizio]])),"")</f>
        <v>45018</v>
      </c>
      <c r="M85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5" s="148" t="str">
        <f>TEXT(Tabella27[[#This Row],[Data piena inizio]],"ggg")</f>
        <v>dom</v>
      </c>
      <c r="O85" s="61" t="str">
        <f>TEXT(Tabella27[[#This Row],[Data piena fine]],"ggg")</f>
        <v/>
      </c>
      <c r="P85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86" spans="2:16" ht="37.5" customHeight="1" x14ac:dyDescent="0.25">
      <c r="B86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6</v>
      </c>
      <c r="C86" s="81" t="str">
        <f>"Aprile"</f>
        <v>Aprile</v>
      </c>
      <c r="D86" s="101"/>
      <c r="E86" s="101" t="s">
        <v>23</v>
      </c>
      <c r="F86" s="101">
        <v>6</v>
      </c>
      <c r="G86" s="101"/>
      <c r="H86" s="101" t="s">
        <v>566</v>
      </c>
      <c r="I86" s="101" t="s">
        <v>147</v>
      </c>
      <c r="J86" s="92">
        <v>4</v>
      </c>
      <c r="K86" s="82">
        <f>4</f>
        <v>4</v>
      </c>
      <c r="L86" s="65">
        <f>IFERROR(IF(Tabella27[[#This Row],[Data inizio]]="","",DATE($L$1,Tabella27[[#This Row],[Colonna3]],Tabella27[[#This Row],[Data inizio]])),"")</f>
        <v>45022</v>
      </c>
      <c r="M86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6" s="148" t="str">
        <f>TEXT(Tabella27[[#This Row],[Data piena inizio]],"ggg")</f>
        <v>gio</v>
      </c>
      <c r="O86" s="61" t="str">
        <f>TEXT(Tabella27[[#This Row],[Data piena fine]],"ggg")</f>
        <v/>
      </c>
      <c r="P86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gio</v>
      </c>
    </row>
    <row r="87" spans="2:16" ht="37.5" customHeight="1" x14ac:dyDescent="0.25">
      <c r="B87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6 - 7</v>
      </c>
      <c r="C87" s="81" t="str">
        <f>"Aprile"</f>
        <v>Aprile</v>
      </c>
      <c r="D87" s="101"/>
      <c r="E87" s="101" t="s">
        <v>18</v>
      </c>
      <c r="F87" s="101">
        <v>6</v>
      </c>
      <c r="G87" s="101">
        <v>7</v>
      </c>
      <c r="H87" s="101" t="s">
        <v>556</v>
      </c>
      <c r="I87" s="101" t="s">
        <v>85</v>
      </c>
      <c r="J87" s="92">
        <v>4</v>
      </c>
      <c r="K87" s="82">
        <f>4</f>
        <v>4</v>
      </c>
      <c r="L87" s="65">
        <f>IFERROR(IF(Tabella27[[#This Row],[Data inizio]]="","",DATE($L$1,Tabella27[[#This Row],[Colonna3]],Tabella27[[#This Row],[Data inizio]])),"")</f>
        <v>45022</v>
      </c>
      <c r="M87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45023</v>
      </c>
      <c r="N87" s="148" t="str">
        <f>TEXT(Tabella27[[#This Row],[Data piena inizio]],"ggg")</f>
        <v>gio</v>
      </c>
      <c r="O87" s="61" t="str">
        <f>TEXT(Tabella27[[#This Row],[Data piena fine]],"ggg")</f>
        <v>ven</v>
      </c>
      <c r="P87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gio - ven</v>
      </c>
    </row>
    <row r="88" spans="2:16" ht="37.5" customHeight="1" x14ac:dyDescent="0.25">
      <c r="B88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6</v>
      </c>
      <c r="C88" s="81" t="str">
        <f>"Aprile"</f>
        <v>Aprile</v>
      </c>
      <c r="D88" s="101"/>
      <c r="E88" s="101" t="s">
        <v>24</v>
      </c>
      <c r="F88" s="101">
        <v>6</v>
      </c>
      <c r="G88" s="101"/>
      <c r="H88" s="101" t="s">
        <v>328</v>
      </c>
      <c r="I88" s="101" t="s">
        <v>178</v>
      </c>
      <c r="J88" s="92">
        <v>6</v>
      </c>
      <c r="K88" s="82">
        <f>4</f>
        <v>4</v>
      </c>
      <c r="L88" s="65">
        <f>IFERROR(IF(Tabella27[[#This Row],[Data inizio]]="","",DATE($L$1,Tabella27[[#This Row],[Colonna3]],Tabella27[[#This Row],[Data inizio]])),"")</f>
        <v>45022</v>
      </c>
      <c r="M88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8" s="148" t="str">
        <f>TEXT(Tabella27[[#This Row],[Data piena inizio]],"ggg")</f>
        <v>gio</v>
      </c>
      <c r="O88" s="61" t="str">
        <f>TEXT(Tabella27[[#This Row],[Data piena fine]],"ggg")</f>
        <v/>
      </c>
      <c r="P88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gio</v>
      </c>
    </row>
    <row r="89" spans="2:16" ht="37.5" customHeight="1" x14ac:dyDescent="0.25">
      <c r="B89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7 - 8</v>
      </c>
      <c r="C89" s="81" t="str">
        <f t="shared" si="9"/>
        <v>Aprile</v>
      </c>
      <c r="D89" s="101"/>
      <c r="E89" s="101" t="s">
        <v>21</v>
      </c>
      <c r="F89" s="101">
        <v>7</v>
      </c>
      <c r="G89" s="101">
        <v>8</v>
      </c>
      <c r="H89" s="101" t="s">
        <v>295</v>
      </c>
      <c r="I89" s="101" t="s">
        <v>87</v>
      </c>
      <c r="J89" s="92">
        <v>1</v>
      </c>
      <c r="K89" s="82">
        <f>4</f>
        <v>4</v>
      </c>
      <c r="L89" s="65">
        <f>IFERROR(IF(Tabella27[[#This Row],[Data inizio]]="","",DATE($L$1,Tabella27[[#This Row],[Colonna3]],Tabella27[[#This Row],[Data inizio]])),"")</f>
        <v>45023</v>
      </c>
      <c r="M89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45024</v>
      </c>
      <c r="N89" s="148" t="str">
        <f>TEXT(Tabella27[[#This Row],[Data piena inizio]],"ggg")</f>
        <v>ven</v>
      </c>
      <c r="O89" s="61" t="str">
        <f>TEXT(Tabella27[[#This Row],[Data piena fine]],"ggg")</f>
        <v>sab</v>
      </c>
      <c r="P89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ven - sab</v>
      </c>
    </row>
    <row r="90" spans="2:16" ht="37.5" customHeight="1" x14ac:dyDescent="0.25">
      <c r="B90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7</v>
      </c>
      <c r="C90" s="81" t="str">
        <f>"Aprile"</f>
        <v>Aprile</v>
      </c>
      <c r="D90" s="101"/>
      <c r="E90" s="101" t="s">
        <v>24</v>
      </c>
      <c r="F90" s="101">
        <v>7</v>
      </c>
      <c r="G90" s="101"/>
      <c r="H90" s="92" t="s">
        <v>481</v>
      </c>
      <c r="I90" s="101" t="s">
        <v>88</v>
      </c>
      <c r="J90" s="92">
        <v>2</v>
      </c>
      <c r="K90" s="82">
        <f>4</f>
        <v>4</v>
      </c>
      <c r="L90" s="65">
        <f>IFERROR(IF(Tabella27[[#This Row],[Data inizio]]="","",DATE($L$1,Tabella27[[#This Row],[Colonna3]],Tabella27[[#This Row],[Data inizio]])),"")</f>
        <v>45023</v>
      </c>
      <c r="M90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90" s="148" t="str">
        <f>TEXT(Tabella27[[#This Row],[Data piena inizio]],"ggg")</f>
        <v>ven</v>
      </c>
      <c r="O90" s="61" t="str">
        <f>TEXT(Tabella27[[#This Row],[Data piena fine]],"ggg")</f>
        <v/>
      </c>
      <c r="P90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ven</v>
      </c>
    </row>
    <row r="91" spans="2:16" ht="37.5" customHeight="1" x14ac:dyDescent="0.25">
      <c r="B91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7</v>
      </c>
      <c r="C91" s="81" t="str">
        <f>"Aprile"</f>
        <v>Aprile</v>
      </c>
      <c r="D91" s="101"/>
      <c r="E91" s="101" t="s">
        <v>22</v>
      </c>
      <c r="F91" s="101">
        <v>7</v>
      </c>
      <c r="G91" s="101"/>
      <c r="H91" s="101" t="s">
        <v>329</v>
      </c>
      <c r="I91" s="101" t="s">
        <v>574</v>
      </c>
      <c r="J91" s="92">
        <v>3</v>
      </c>
      <c r="K91" s="82">
        <f>4</f>
        <v>4</v>
      </c>
      <c r="L91" s="65">
        <f>IFERROR(IF(Tabella27[[#This Row],[Data inizio]]="","",DATE($L$1,Tabella27[[#This Row],[Colonna3]],Tabella27[[#This Row],[Data inizio]])),"")</f>
        <v>45023</v>
      </c>
      <c r="M91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91" s="148" t="str">
        <f>TEXT(Tabella27[[#This Row],[Data piena inizio]],"ggg")</f>
        <v>ven</v>
      </c>
      <c r="O91" s="61" t="str">
        <f>TEXT(Tabella27[[#This Row],[Data piena fine]],"ggg")</f>
        <v/>
      </c>
      <c r="P91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ven</v>
      </c>
    </row>
    <row r="92" spans="2:16" ht="37.5" customHeight="1" x14ac:dyDescent="0.25">
      <c r="B92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7 - 9</v>
      </c>
      <c r="C92" s="81" t="str">
        <f t="shared" si="9"/>
        <v>Aprile</v>
      </c>
      <c r="D92" s="101"/>
      <c r="E92" s="101" t="s">
        <v>59</v>
      </c>
      <c r="F92" s="101">
        <v>7</v>
      </c>
      <c r="G92" s="101">
        <v>9</v>
      </c>
      <c r="H92" s="92" t="s">
        <v>560</v>
      </c>
      <c r="I92" s="101" t="s">
        <v>86</v>
      </c>
      <c r="J92" s="92">
        <v>6</v>
      </c>
      <c r="K92" s="82">
        <f>4</f>
        <v>4</v>
      </c>
      <c r="L92" s="65">
        <f>IFERROR(IF(Tabella27[[#This Row],[Data inizio]]="","",DATE($L$1,Tabella27[[#This Row],[Colonna3]],Tabella27[[#This Row],[Data inizio]])),"")</f>
        <v>45023</v>
      </c>
      <c r="M92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45025</v>
      </c>
      <c r="N92" s="148" t="str">
        <f>TEXT(Tabella27[[#This Row],[Data piena inizio]],"ggg")</f>
        <v>ven</v>
      </c>
      <c r="O92" s="61" t="str">
        <f>TEXT(Tabella27[[#This Row],[Data piena fine]],"ggg")</f>
        <v>dom</v>
      </c>
      <c r="P92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ven - dom</v>
      </c>
    </row>
    <row r="93" spans="2:16" ht="37.5" customHeight="1" x14ac:dyDescent="0.25">
      <c r="B93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8</v>
      </c>
      <c r="C93" s="81" t="str">
        <f>"Aprile"</f>
        <v>Aprile</v>
      </c>
      <c r="D93" s="101"/>
      <c r="E93" s="101" t="s">
        <v>23</v>
      </c>
      <c r="F93" s="101">
        <v>8</v>
      </c>
      <c r="G93" s="101"/>
      <c r="H93" s="92" t="s">
        <v>327</v>
      </c>
      <c r="I93" s="101" t="s">
        <v>142</v>
      </c>
      <c r="J93" s="92">
        <v>4</v>
      </c>
      <c r="K93" s="82">
        <f>4</f>
        <v>4</v>
      </c>
      <c r="L93" s="65">
        <f>IFERROR(IF(Tabella27[[#This Row],[Data inizio]]="","",DATE($L$1,Tabella27[[#This Row],[Colonna3]],Tabella27[[#This Row],[Data inizio]])),"")</f>
        <v>45024</v>
      </c>
      <c r="M93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93" s="148" t="str">
        <f>TEXT(Tabella27[[#This Row],[Data piena inizio]],"ggg")</f>
        <v>sab</v>
      </c>
      <c r="O93" s="61" t="str">
        <f>TEXT(Tabella27[[#This Row],[Data piena fine]],"ggg")</f>
        <v/>
      </c>
      <c r="P93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94" spans="2:16" ht="37.5" customHeight="1" x14ac:dyDescent="0.25">
      <c r="B94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8</v>
      </c>
      <c r="C94" s="81" t="str">
        <f>"Aprile"</f>
        <v>Aprile</v>
      </c>
      <c r="D94" s="101"/>
      <c r="E94" s="101" t="s">
        <v>22</v>
      </c>
      <c r="F94" s="101">
        <v>8</v>
      </c>
      <c r="G94" s="101"/>
      <c r="H94" s="92" t="s">
        <v>329</v>
      </c>
      <c r="I94" s="101" t="s">
        <v>64</v>
      </c>
      <c r="J94" s="92">
        <v>7</v>
      </c>
      <c r="K94" s="82">
        <f>4</f>
        <v>4</v>
      </c>
      <c r="L94" s="65">
        <f>IFERROR(IF(Tabella27[[#This Row],[Data inizio]]="","",DATE($L$1,Tabella27[[#This Row],[Colonna3]],Tabella27[[#This Row],[Data inizio]])),"")</f>
        <v>45024</v>
      </c>
      <c r="M94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94" s="148" t="str">
        <f>TEXT(Tabella27[[#This Row],[Data piena inizio]],"ggg")</f>
        <v>sab</v>
      </c>
      <c r="O94" s="61" t="str">
        <f>TEXT(Tabella27[[#This Row],[Data piena fine]],"ggg")</f>
        <v/>
      </c>
      <c r="P94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95" spans="2:16" ht="37.5" customHeight="1" x14ac:dyDescent="0.25">
      <c r="B95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9</v>
      </c>
      <c r="C95" s="81" t="str">
        <f t="shared" si="9"/>
        <v>Aprile</v>
      </c>
      <c r="D95" s="101"/>
      <c r="E95" s="101" t="s">
        <v>24</v>
      </c>
      <c r="F95" s="101">
        <v>9</v>
      </c>
      <c r="G95" s="101"/>
      <c r="H95" s="101" t="s">
        <v>328</v>
      </c>
      <c r="I95" s="101" t="s">
        <v>397</v>
      </c>
      <c r="J95" s="92">
        <v>3</v>
      </c>
      <c r="K95" s="82">
        <f>4</f>
        <v>4</v>
      </c>
      <c r="L95" s="65">
        <f>IFERROR(IF(Tabella27[[#This Row],[Data inizio]]="","",DATE($L$1,Tabella27[[#This Row],[Colonna3]],Tabella27[[#This Row],[Data inizio]])),"")</f>
        <v>45025</v>
      </c>
      <c r="M95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95" s="148" t="str">
        <f>TEXT(Tabella27[[#This Row],[Data piena inizio]],"ggg")</f>
        <v>dom</v>
      </c>
      <c r="O95" s="61" t="str">
        <f>TEXT(Tabella27[[#This Row],[Data piena fine]],"ggg")</f>
        <v/>
      </c>
      <c r="P95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96" spans="2:16" ht="37.5" customHeight="1" x14ac:dyDescent="0.25">
      <c r="B96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9</v>
      </c>
      <c r="C96" s="81" t="str">
        <f>"Aprile"</f>
        <v>Aprile</v>
      </c>
      <c r="D96" s="101"/>
      <c r="E96" s="101" t="s">
        <v>24</v>
      </c>
      <c r="F96" s="101">
        <v>9</v>
      </c>
      <c r="G96" s="101"/>
      <c r="H96" s="92" t="s">
        <v>328</v>
      </c>
      <c r="I96" s="101" t="s">
        <v>145</v>
      </c>
      <c r="J96" s="92">
        <v>4</v>
      </c>
      <c r="K96" s="82">
        <f>4</f>
        <v>4</v>
      </c>
      <c r="L96" s="65">
        <f>IFERROR(IF(Tabella27[[#This Row],[Data inizio]]="","",DATE($L$1,Tabella27[[#This Row],[Colonna3]],Tabella27[[#This Row],[Data inizio]])),"")</f>
        <v>45025</v>
      </c>
      <c r="M96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96" s="148" t="str">
        <f>TEXT(Tabella27[[#This Row],[Data piena inizio]],"ggg")</f>
        <v>dom</v>
      </c>
      <c r="O96" s="61" t="str">
        <f>TEXT(Tabella27[[#This Row],[Data piena fine]],"ggg")</f>
        <v/>
      </c>
      <c r="P96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97" spans="2:16" ht="37.5" customHeight="1" x14ac:dyDescent="0.25">
      <c r="B97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10 - 11</v>
      </c>
      <c r="C97" s="81" t="str">
        <f>"Aprile"</f>
        <v>Aprile</v>
      </c>
      <c r="D97" s="101"/>
      <c r="E97" s="101" t="s">
        <v>21</v>
      </c>
      <c r="F97" s="101">
        <v>10</v>
      </c>
      <c r="G97" s="101">
        <v>11</v>
      </c>
      <c r="H97" s="101" t="s">
        <v>526</v>
      </c>
      <c r="I97" s="101" t="s">
        <v>84</v>
      </c>
      <c r="J97" s="92">
        <v>2</v>
      </c>
      <c r="K97" s="82">
        <f>4</f>
        <v>4</v>
      </c>
      <c r="L97" s="65">
        <f>IFERROR(IF(Tabella27[[#This Row],[Data inizio]]="","",DATE($L$1,Tabella27[[#This Row],[Colonna3]],Tabella27[[#This Row],[Data inizio]])),"")</f>
        <v>45026</v>
      </c>
      <c r="M97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45027</v>
      </c>
      <c r="N97" s="148" t="str">
        <f>TEXT(Tabella27[[#This Row],[Data piena inizio]],"ggg")</f>
        <v>lun</v>
      </c>
      <c r="O97" s="61" t="str">
        <f>TEXT(Tabella27[[#This Row],[Data piena fine]],"ggg")</f>
        <v>mar</v>
      </c>
      <c r="P97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lun - mar</v>
      </c>
    </row>
    <row r="98" spans="2:16" ht="37.5" customHeight="1" x14ac:dyDescent="0.25">
      <c r="B98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15</v>
      </c>
      <c r="C98" s="81" t="str">
        <f t="shared" si="9"/>
        <v>Aprile</v>
      </c>
      <c r="D98" s="101"/>
      <c r="E98" s="101" t="s">
        <v>24</v>
      </c>
      <c r="F98" s="101">
        <v>15</v>
      </c>
      <c r="G98" s="101"/>
      <c r="H98" s="92" t="s">
        <v>328</v>
      </c>
      <c r="I98" s="101" t="s">
        <v>159</v>
      </c>
      <c r="J98" s="92">
        <v>1</v>
      </c>
      <c r="K98" s="82">
        <f>4</f>
        <v>4</v>
      </c>
      <c r="L98" s="65">
        <f>IFERROR(IF(Tabella27[[#This Row],[Data inizio]]="","",DATE($L$1,Tabella27[[#This Row],[Colonna3]],Tabella27[[#This Row],[Data inizio]])),"")</f>
        <v>45031</v>
      </c>
      <c r="M98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98" s="148" t="str">
        <f>TEXT(Tabella27[[#This Row],[Data piena inizio]],"ggg")</f>
        <v>sab</v>
      </c>
      <c r="O98" s="61" t="str">
        <f>TEXT(Tabella27[[#This Row],[Data piena fine]],"ggg")</f>
        <v/>
      </c>
      <c r="P98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99" spans="2:16" ht="37.5" customHeight="1" x14ac:dyDescent="0.25">
      <c r="B99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15 - 16</v>
      </c>
      <c r="C99" s="81" t="str">
        <f>"Aprile"</f>
        <v>Aprile</v>
      </c>
      <c r="D99" s="101"/>
      <c r="E99" s="101" t="s">
        <v>18</v>
      </c>
      <c r="F99" s="101">
        <v>15</v>
      </c>
      <c r="G99" s="101">
        <v>16</v>
      </c>
      <c r="H99" s="92" t="s">
        <v>465</v>
      </c>
      <c r="I99" s="101" t="s">
        <v>144</v>
      </c>
      <c r="J99" s="92">
        <v>4</v>
      </c>
      <c r="K99" s="82">
        <f>4</f>
        <v>4</v>
      </c>
      <c r="L99" s="65">
        <f>IFERROR(IF(Tabella27[[#This Row],[Data inizio]]="","",DATE($L$1,Tabella27[[#This Row],[Colonna3]],Tabella27[[#This Row],[Data inizio]])),"")</f>
        <v>45031</v>
      </c>
      <c r="M99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45032</v>
      </c>
      <c r="N99" s="148" t="str">
        <f>TEXT(Tabella27[[#This Row],[Data piena inizio]],"ggg")</f>
        <v>sab</v>
      </c>
      <c r="O99" s="61" t="str">
        <f>TEXT(Tabella27[[#This Row],[Data piena fine]],"ggg")</f>
        <v>dom</v>
      </c>
      <c r="P99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100" spans="2:16" ht="37.5" customHeight="1" x14ac:dyDescent="0.25">
      <c r="B100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15</v>
      </c>
      <c r="C100" s="81" t="str">
        <f>"Aprile"</f>
        <v>Aprile</v>
      </c>
      <c r="D100" s="101" t="s">
        <v>580</v>
      </c>
      <c r="E100" s="101" t="s">
        <v>23</v>
      </c>
      <c r="F100" s="101">
        <v>15</v>
      </c>
      <c r="G100" s="101"/>
      <c r="H100" s="92" t="s">
        <v>438</v>
      </c>
      <c r="I100" s="101" t="s">
        <v>168</v>
      </c>
      <c r="J100" s="92">
        <v>7</v>
      </c>
      <c r="K100" s="82">
        <f>4</f>
        <v>4</v>
      </c>
      <c r="L100" s="65">
        <f>IFERROR(IF(Tabella27[[#This Row],[Data inizio]]="","",DATE($L$1,Tabella27[[#This Row],[Colonna3]],Tabella27[[#This Row],[Data inizio]])),"")</f>
        <v>45031</v>
      </c>
      <c r="M100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00" s="148" t="str">
        <f>TEXT(Tabella27[[#This Row],[Data piena inizio]],"ggg")</f>
        <v>sab</v>
      </c>
      <c r="O100" s="61" t="str">
        <f>TEXT(Tabella27[[#This Row],[Data piena fine]],"ggg")</f>
        <v/>
      </c>
      <c r="P100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101" spans="2:16" ht="37.5" customHeight="1" x14ac:dyDescent="0.25">
      <c r="B101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15</v>
      </c>
      <c r="C101" s="81" t="str">
        <f>"Aprile"</f>
        <v>Aprile</v>
      </c>
      <c r="D101" s="101"/>
      <c r="E101" s="101" t="s">
        <v>22</v>
      </c>
      <c r="F101" s="101">
        <v>15</v>
      </c>
      <c r="G101" s="101"/>
      <c r="H101" s="92" t="s">
        <v>563</v>
      </c>
      <c r="I101" s="101" t="s">
        <v>125</v>
      </c>
      <c r="J101" s="92">
        <v>7</v>
      </c>
      <c r="K101" s="82">
        <f>4</f>
        <v>4</v>
      </c>
      <c r="L101" s="65">
        <f>IFERROR(IF(Tabella27[[#This Row],[Data inizio]]="","",DATE($L$1,Tabella27[[#This Row],[Colonna3]],Tabella27[[#This Row],[Data inizio]])),"")</f>
        <v>45031</v>
      </c>
      <c r="M101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01" s="148" t="str">
        <f>TEXT(Tabella27[[#This Row],[Data piena inizio]],"ggg")</f>
        <v>sab</v>
      </c>
      <c r="O101" s="61" t="str">
        <f>TEXT(Tabella27[[#This Row],[Data piena fine]],"ggg")</f>
        <v/>
      </c>
      <c r="P101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102" spans="2:16" ht="37.5" customHeight="1" x14ac:dyDescent="0.25">
      <c r="B102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16</v>
      </c>
      <c r="C102" s="81" t="str">
        <f t="shared" si="9"/>
        <v>Aprile</v>
      </c>
      <c r="D102" s="101"/>
      <c r="E102" s="101" t="s">
        <v>23</v>
      </c>
      <c r="F102" s="101">
        <v>16</v>
      </c>
      <c r="G102" s="101"/>
      <c r="H102" s="92" t="s">
        <v>327</v>
      </c>
      <c r="I102" s="101" t="s">
        <v>157</v>
      </c>
      <c r="J102" s="92">
        <v>1</v>
      </c>
      <c r="K102" s="82">
        <f>4</f>
        <v>4</v>
      </c>
      <c r="L102" s="65">
        <f>IFERROR(IF(Tabella27[[#This Row],[Data inizio]]="","",DATE($L$1,Tabella27[[#This Row],[Colonna3]],Tabella27[[#This Row],[Data inizio]])),"")</f>
        <v>45032</v>
      </c>
      <c r="M102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02" s="148" t="str">
        <f>TEXT(Tabella27[[#This Row],[Data piena inizio]],"ggg")</f>
        <v>dom</v>
      </c>
      <c r="O102" s="61" t="str">
        <f>TEXT(Tabella27[[#This Row],[Data piena fine]],"ggg")</f>
        <v/>
      </c>
      <c r="P102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03" spans="2:16" ht="37.5" customHeight="1" x14ac:dyDescent="0.25">
      <c r="B103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16</v>
      </c>
      <c r="C103" s="81" t="str">
        <f>"Aprile"</f>
        <v>Aprile</v>
      </c>
      <c r="D103" s="101"/>
      <c r="E103" s="101" t="s">
        <v>24</v>
      </c>
      <c r="F103" s="101">
        <v>16</v>
      </c>
      <c r="G103" s="101"/>
      <c r="H103" s="92" t="s">
        <v>541</v>
      </c>
      <c r="I103" s="101" t="s">
        <v>546</v>
      </c>
      <c r="J103" s="92">
        <v>3</v>
      </c>
      <c r="K103" s="82">
        <f>4</f>
        <v>4</v>
      </c>
      <c r="L103" s="65">
        <f>IFERROR(IF(Tabella27[[#This Row],[Data inizio]]="","",DATE($L$1,Tabella27[[#This Row],[Colonna3]],Tabella27[[#This Row],[Data inizio]])),"")</f>
        <v>45032</v>
      </c>
      <c r="M103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03" s="148" t="str">
        <f>TEXT(Tabella27[[#This Row],[Data piena inizio]],"ggg")</f>
        <v>dom</v>
      </c>
      <c r="O103" s="61" t="str">
        <f>TEXT(Tabella27[[#This Row],[Data piena fine]],"ggg")</f>
        <v/>
      </c>
      <c r="P103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04" spans="2:16" ht="37.5" customHeight="1" x14ac:dyDescent="0.25">
      <c r="B104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16</v>
      </c>
      <c r="C104" s="81" t="str">
        <f t="shared" si="9"/>
        <v>Aprile</v>
      </c>
      <c r="D104" s="101" t="s">
        <v>580</v>
      </c>
      <c r="E104" s="101" t="s">
        <v>23</v>
      </c>
      <c r="F104" s="101">
        <v>16</v>
      </c>
      <c r="G104" s="101"/>
      <c r="H104" s="92" t="s">
        <v>327</v>
      </c>
      <c r="I104" s="101" t="s">
        <v>128</v>
      </c>
      <c r="J104" s="92">
        <v>5</v>
      </c>
      <c r="K104" s="82">
        <f>4</f>
        <v>4</v>
      </c>
      <c r="L104" s="65">
        <f>IFERROR(IF(Tabella27[[#This Row],[Data inizio]]="","",DATE($L$1,Tabella27[[#This Row],[Colonna3]],Tabella27[[#This Row],[Data inizio]])),"")</f>
        <v>45032</v>
      </c>
      <c r="M104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04" s="148" t="str">
        <f>TEXT(Tabella27[[#This Row],[Data piena inizio]],"ggg")</f>
        <v>dom</v>
      </c>
      <c r="O104" s="61" t="str">
        <f>TEXT(Tabella27[[#This Row],[Data piena fine]],"ggg")</f>
        <v/>
      </c>
      <c r="P104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05" spans="2:16" ht="37.5" customHeight="1" x14ac:dyDescent="0.25">
      <c r="B105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16</v>
      </c>
      <c r="C105" s="81" t="str">
        <f>"Aprile"</f>
        <v>Aprile</v>
      </c>
      <c r="D105" s="101"/>
      <c r="E105" s="101" t="s">
        <v>22</v>
      </c>
      <c r="F105" s="101">
        <v>16</v>
      </c>
      <c r="G105" s="101"/>
      <c r="H105" s="92" t="s">
        <v>442</v>
      </c>
      <c r="I105" s="101" t="s">
        <v>125</v>
      </c>
      <c r="J105" s="92">
        <v>7</v>
      </c>
      <c r="K105" s="82">
        <f>4</f>
        <v>4</v>
      </c>
      <c r="L105" s="65">
        <f>IFERROR(IF(Tabella27[[#This Row],[Data inizio]]="","",DATE($L$1,Tabella27[[#This Row],[Colonna3]],Tabella27[[#This Row],[Data inizio]])),"")</f>
        <v>45032</v>
      </c>
      <c r="M105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05" s="148" t="str">
        <f>TEXT(Tabella27[[#This Row],[Data piena inizio]],"ggg")</f>
        <v>dom</v>
      </c>
      <c r="O105" s="61" t="str">
        <f>TEXT(Tabella27[[#This Row],[Data piena fine]],"ggg")</f>
        <v/>
      </c>
      <c r="P105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06" spans="2:16" ht="37.5" customHeight="1" x14ac:dyDescent="0.25">
      <c r="B106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16</v>
      </c>
      <c r="C106" s="81" t="str">
        <f>"Aprile"</f>
        <v>Aprile</v>
      </c>
      <c r="D106" s="101" t="s">
        <v>580</v>
      </c>
      <c r="E106" s="101" t="s">
        <v>22</v>
      </c>
      <c r="F106" s="101">
        <v>16</v>
      </c>
      <c r="G106" s="101"/>
      <c r="H106" s="92" t="s">
        <v>329</v>
      </c>
      <c r="I106" s="101" t="s">
        <v>167</v>
      </c>
      <c r="J106" s="92">
        <v>7</v>
      </c>
      <c r="K106" s="82">
        <f>4</f>
        <v>4</v>
      </c>
      <c r="L106" s="65">
        <f>IFERROR(IF(Tabella27[[#This Row],[Data inizio]]="","",DATE($L$1,Tabella27[[#This Row],[Colonna3]],Tabella27[[#This Row],[Data inizio]])),"")</f>
        <v>45032</v>
      </c>
      <c r="M106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06" s="148" t="str">
        <f>TEXT(Tabella27[[#This Row],[Data piena inizio]],"ggg")</f>
        <v>dom</v>
      </c>
      <c r="O106" s="61" t="str">
        <f>TEXT(Tabella27[[#This Row],[Data piena fine]],"ggg")</f>
        <v/>
      </c>
      <c r="P106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07" spans="2:16" ht="37.5" customHeight="1" x14ac:dyDescent="0.25">
      <c r="B107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16</v>
      </c>
      <c r="C107" s="81" t="str">
        <f>"Aprile"</f>
        <v>Aprile</v>
      </c>
      <c r="D107" s="101" t="s">
        <v>580</v>
      </c>
      <c r="E107" s="101" t="s">
        <v>24</v>
      </c>
      <c r="F107" s="101">
        <v>16</v>
      </c>
      <c r="G107" s="101"/>
      <c r="H107" s="92" t="s">
        <v>576</v>
      </c>
      <c r="I107" s="101" t="s">
        <v>440</v>
      </c>
      <c r="J107" s="92">
        <v>7</v>
      </c>
      <c r="K107" s="82">
        <f>4</f>
        <v>4</v>
      </c>
      <c r="L107" s="65">
        <f>IFERROR(IF(Tabella27[[#This Row],[Data inizio]]="","",DATE($L$1,Tabella27[[#This Row],[Colonna3]],Tabella27[[#This Row],[Data inizio]])),"")</f>
        <v>45032</v>
      </c>
      <c r="M107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07" s="148" t="str">
        <f>TEXT(Tabella27[[#This Row],[Data piena inizio]],"ggg")</f>
        <v>dom</v>
      </c>
      <c r="O107" s="61" t="str">
        <f>TEXT(Tabella27[[#This Row],[Data piena fine]],"ggg")</f>
        <v/>
      </c>
      <c r="P107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08" spans="2:16" ht="37.5" customHeight="1" x14ac:dyDescent="0.25">
      <c r="B108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21 - 23</v>
      </c>
      <c r="C108" s="81" t="str">
        <f t="shared" si="9"/>
        <v>Aprile</v>
      </c>
      <c r="D108" s="101"/>
      <c r="E108" s="101" t="s">
        <v>59</v>
      </c>
      <c r="F108" s="101">
        <v>21</v>
      </c>
      <c r="G108" s="101">
        <v>23</v>
      </c>
      <c r="H108" s="92" t="s">
        <v>581</v>
      </c>
      <c r="I108" s="101" t="s">
        <v>90</v>
      </c>
      <c r="J108" s="92">
        <v>6</v>
      </c>
      <c r="K108" s="82">
        <f>4</f>
        <v>4</v>
      </c>
      <c r="L108" s="65">
        <f>IFERROR(IF(Tabella27[[#This Row],[Data inizio]]="","",DATE($L$1,Tabella27[[#This Row],[Colonna3]],Tabella27[[#This Row],[Data inizio]])),"")</f>
        <v>45037</v>
      </c>
      <c r="M108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45039</v>
      </c>
      <c r="N108" s="148" t="str">
        <f>TEXT(Tabella27[[#This Row],[Data piena inizio]],"ggg")</f>
        <v>ven</v>
      </c>
      <c r="O108" s="61" t="str">
        <f>TEXT(Tabella27[[#This Row],[Data piena fine]],"ggg")</f>
        <v>dom</v>
      </c>
      <c r="P108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ven - dom</v>
      </c>
    </row>
    <row r="109" spans="2:16" ht="37.5" customHeight="1" x14ac:dyDescent="0.25">
      <c r="B109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22</v>
      </c>
      <c r="C109" s="81" t="str">
        <f t="shared" si="9"/>
        <v>Aprile</v>
      </c>
      <c r="D109" s="101"/>
      <c r="E109" s="101" t="s">
        <v>22</v>
      </c>
      <c r="F109" s="101">
        <v>22</v>
      </c>
      <c r="G109" s="101"/>
      <c r="H109" s="92" t="s">
        <v>329</v>
      </c>
      <c r="I109" s="101" t="s">
        <v>330</v>
      </c>
      <c r="J109" s="92">
        <v>1</v>
      </c>
      <c r="K109" s="82">
        <f>4</f>
        <v>4</v>
      </c>
      <c r="L109" s="65">
        <f>IFERROR(IF(Tabella27[[#This Row],[Data inizio]]="","",DATE($L$1,Tabella27[[#This Row],[Colonna3]],Tabella27[[#This Row],[Data inizio]])),"")</f>
        <v>45038</v>
      </c>
      <c r="M109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09" s="148" t="str">
        <f>TEXT(Tabella27[[#This Row],[Data piena inizio]],"ggg")</f>
        <v>sab</v>
      </c>
      <c r="O109" s="61" t="str">
        <f>TEXT(Tabella27[[#This Row],[Data piena fine]],"ggg")</f>
        <v/>
      </c>
      <c r="P109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110" spans="2:16" ht="37.5" customHeight="1" x14ac:dyDescent="0.25">
      <c r="B110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22 - 23</v>
      </c>
      <c r="C110" s="81" t="str">
        <f t="shared" si="9"/>
        <v>Aprile</v>
      </c>
      <c r="D110" s="101" t="s">
        <v>587</v>
      </c>
      <c r="E110" s="101" t="s">
        <v>18</v>
      </c>
      <c r="F110" s="101">
        <v>22</v>
      </c>
      <c r="G110" s="101">
        <v>23</v>
      </c>
      <c r="H110" s="92" t="s">
        <v>370</v>
      </c>
      <c r="I110" s="101" t="s">
        <v>371</v>
      </c>
      <c r="J110" s="92">
        <v>5</v>
      </c>
      <c r="K110" s="82">
        <f>4</f>
        <v>4</v>
      </c>
      <c r="L110" s="65">
        <f>IFERROR(IF(Tabella27[[#This Row],[Data inizio]]="","",DATE($L$1,Tabella27[[#This Row],[Colonna3]],Tabella27[[#This Row],[Data inizio]])),"")</f>
        <v>45038</v>
      </c>
      <c r="M110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45039</v>
      </c>
      <c r="N110" s="148" t="str">
        <f>TEXT(Tabella27[[#This Row],[Data piena inizio]],"ggg")</f>
        <v>sab</v>
      </c>
      <c r="O110" s="61" t="str">
        <f>TEXT(Tabella27[[#This Row],[Data piena fine]],"ggg")</f>
        <v>dom</v>
      </c>
      <c r="P110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111" spans="2:16" ht="37.5" customHeight="1" x14ac:dyDescent="0.25">
      <c r="B111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22</v>
      </c>
      <c r="C111" s="81" t="str">
        <f>"Aprile"</f>
        <v>Aprile</v>
      </c>
      <c r="D111" s="101"/>
      <c r="E111" s="101" t="s">
        <v>24</v>
      </c>
      <c r="F111" s="101">
        <v>22</v>
      </c>
      <c r="G111" s="101"/>
      <c r="H111" s="92" t="s">
        <v>437</v>
      </c>
      <c r="I111" s="101" t="s">
        <v>174</v>
      </c>
      <c r="J111" s="92">
        <v>7</v>
      </c>
      <c r="K111" s="82">
        <f>4</f>
        <v>4</v>
      </c>
      <c r="L111" s="65">
        <f>IFERROR(IF(Tabella27[[#This Row],[Data inizio]]="","",DATE($L$1,Tabella27[[#This Row],[Colonna3]],Tabella27[[#This Row],[Data inizio]])),"")</f>
        <v>45038</v>
      </c>
      <c r="M111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11" s="148" t="str">
        <f>TEXT(Tabella27[[#This Row],[Data piena inizio]],"ggg")</f>
        <v>sab</v>
      </c>
      <c r="O111" s="61" t="str">
        <f>TEXT(Tabella27[[#This Row],[Data piena fine]],"ggg")</f>
        <v/>
      </c>
      <c r="P111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112" spans="2:16" ht="37.5" customHeight="1" x14ac:dyDescent="0.25">
      <c r="B112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22 - 23</v>
      </c>
      <c r="C112" s="81" t="str">
        <f>"Aprile"</f>
        <v>Aprile</v>
      </c>
      <c r="D112" s="101" t="s">
        <v>584</v>
      </c>
      <c r="E112" s="101" t="s">
        <v>18</v>
      </c>
      <c r="F112" s="101">
        <v>22</v>
      </c>
      <c r="G112" s="101">
        <v>23</v>
      </c>
      <c r="H112" s="92" t="s">
        <v>509</v>
      </c>
      <c r="I112" s="101" t="s">
        <v>167</v>
      </c>
      <c r="J112" s="92">
        <v>7</v>
      </c>
      <c r="K112" s="82">
        <f>4</f>
        <v>4</v>
      </c>
      <c r="L112" s="65">
        <f>IFERROR(IF(Tabella27[[#This Row],[Data inizio]]="","",DATE($L$1,Tabella27[[#This Row],[Colonna3]],Tabella27[[#This Row],[Data inizio]])),"")</f>
        <v>45038</v>
      </c>
      <c r="M112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45039</v>
      </c>
      <c r="N112" s="148" t="str">
        <f>TEXT(Tabella27[[#This Row],[Data piena inizio]],"ggg")</f>
        <v>sab</v>
      </c>
      <c r="O112" s="61" t="str">
        <f>TEXT(Tabella27[[#This Row],[Data piena fine]],"ggg")</f>
        <v>dom</v>
      </c>
      <c r="P112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113" spans="2:16" ht="37.5" customHeight="1" x14ac:dyDescent="0.25">
      <c r="B113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23</v>
      </c>
      <c r="C113" s="81" t="str">
        <f t="shared" si="9"/>
        <v>Aprile</v>
      </c>
      <c r="D113" s="101"/>
      <c r="E113" s="101" t="s">
        <v>24</v>
      </c>
      <c r="F113" s="101">
        <v>23</v>
      </c>
      <c r="G113" s="101"/>
      <c r="H113" s="101" t="s">
        <v>328</v>
      </c>
      <c r="I113" s="101" t="s">
        <v>37</v>
      </c>
      <c r="J113" s="92">
        <v>1</v>
      </c>
      <c r="K113" s="82">
        <f>4</f>
        <v>4</v>
      </c>
      <c r="L113" s="65">
        <f>IFERROR(IF(Tabella27[[#This Row],[Data inizio]]="","",DATE($L$1,Tabella27[[#This Row],[Colonna3]],Tabella27[[#This Row],[Data inizio]])),"")</f>
        <v>45039</v>
      </c>
      <c r="M113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13" s="148" t="str">
        <f>TEXT(Tabella27[[#This Row],[Data piena inizio]],"ggg")</f>
        <v>dom</v>
      </c>
      <c r="O113" s="61" t="str">
        <f>TEXT(Tabella27[[#This Row],[Data piena fine]],"ggg")</f>
        <v/>
      </c>
      <c r="P113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14" spans="2:16" ht="37.5" customHeight="1" x14ac:dyDescent="0.25">
      <c r="B114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23</v>
      </c>
      <c r="C114" s="81" t="str">
        <f t="shared" ref="C114:C118" si="10">"Aprile"</f>
        <v>Aprile</v>
      </c>
      <c r="D114" s="101"/>
      <c r="E114" s="101" t="s">
        <v>24</v>
      </c>
      <c r="F114" s="101">
        <v>23</v>
      </c>
      <c r="G114" s="101"/>
      <c r="H114" s="92" t="s">
        <v>328</v>
      </c>
      <c r="I114" s="101" t="s">
        <v>392</v>
      </c>
      <c r="J114" s="92">
        <v>3</v>
      </c>
      <c r="K114" s="82">
        <f>4</f>
        <v>4</v>
      </c>
      <c r="L114" s="65">
        <f>IFERROR(IF(Tabella27[[#This Row],[Data inizio]]="","",DATE($L$1,Tabella27[[#This Row],[Colonna3]],Tabella27[[#This Row],[Data inizio]])),"")</f>
        <v>45039</v>
      </c>
      <c r="M114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14" s="148" t="str">
        <f>TEXT(Tabella27[[#This Row],[Data piena inizio]],"ggg")</f>
        <v>dom</v>
      </c>
      <c r="O114" s="61" t="str">
        <f>TEXT(Tabella27[[#This Row],[Data piena fine]],"ggg")</f>
        <v/>
      </c>
      <c r="P114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15" spans="2:16" ht="37.5" customHeight="1" x14ac:dyDescent="0.25">
      <c r="B115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23</v>
      </c>
      <c r="C115" s="81" t="str">
        <f t="shared" si="10"/>
        <v>Aprile</v>
      </c>
      <c r="D115" s="101"/>
      <c r="E115" s="101" t="s">
        <v>22</v>
      </c>
      <c r="F115" s="101">
        <v>23</v>
      </c>
      <c r="G115" s="101"/>
      <c r="H115" s="92" t="s">
        <v>329</v>
      </c>
      <c r="I115" s="101" t="s">
        <v>145</v>
      </c>
      <c r="J115" s="92">
        <v>4</v>
      </c>
      <c r="K115" s="82">
        <f>4</f>
        <v>4</v>
      </c>
      <c r="L115" s="65">
        <f>IFERROR(IF(Tabella27[[#This Row],[Data inizio]]="","",DATE($L$1,Tabella27[[#This Row],[Colonna3]],Tabella27[[#This Row],[Data inizio]])),"")</f>
        <v>45039</v>
      </c>
      <c r="M115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15" s="148" t="str">
        <f>TEXT(Tabella27[[#This Row],[Data piena inizio]],"ggg")</f>
        <v>dom</v>
      </c>
      <c r="O115" s="61" t="str">
        <f>TEXT(Tabella27[[#This Row],[Data piena fine]],"ggg")</f>
        <v/>
      </c>
      <c r="P115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16" spans="2:16" ht="37.5" customHeight="1" x14ac:dyDescent="0.25">
      <c r="B116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23</v>
      </c>
      <c r="C116" s="81" t="str">
        <f t="shared" si="10"/>
        <v>Aprile</v>
      </c>
      <c r="D116" s="101"/>
      <c r="E116" s="101" t="s">
        <v>24</v>
      </c>
      <c r="F116" s="101">
        <v>23</v>
      </c>
      <c r="G116" s="101"/>
      <c r="H116" s="101" t="s">
        <v>412</v>
      </c>
      <c r="I116" s="101" t="s">
        <v>413</v>
      </c>
      <c r="J116" s="92">
        <v>6</v>
      </c>
      <c r="K116" s="82">
        <f>4</f>
        <v>4</v>
      </c>
      <c r="L116" s="65">
        <f>IFERROR(IF(Tabella27[[#This Row],[Data inizio]]="","",DATE($L$1,Tabella27[[#This Row],[Colonna3]],Tabella27[[#This Row],[Data inizio]])),"")</f>
        <v>45039</v>
      </c>
      <c r="M116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16" s="148" t="str">
        <f>TEXT(Tabella27[[#This Row],[Data piena inizio]],"ggg")</f>
        <v>dom</v>
      </c>
      <c r="O116" s="61" t="str">
        <f>TEXT(Tabella27[[#This Row],[Data piena fine]],"ggg")</f>
        <v/>
      </c>
      <c r="P116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17" spans="2:16" ht="37.5" customHeight="1" x14ac:dyDescent="0.25">
      <c r="B117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23</v>
      </c>
      <c r="C117" s="81" t="str">
        <f t="shared" si="10"/>
        <v>Aprile</v>
      </c>
      <c r="D117" s="101"/>
      <c r="E117" s="101" t="s">
        <v>23</v>
      </c>
      <c r="F117" s="101">
        <v>23</v>
      </c>
      <c r="G117" s="101"/>
      <c r="H117" s="92" t="s">
        <v>436</v>
      </c>
      <c r="I117" s="101" t="s">
        <v>174</v>
      </c>
      <c r="J117" s="92">
        <v>7</v>
      </c>
      <c r="K117" s="82">
        <f>4</f>
        <v>4</v>
      </c>
      <c r="L117" s="65">
        <f>IFERROR(IF(Tabella27[[#This Row],[Data inizio]]="","",DATE($L$1,Tabella27[[#This Row],[Colonna3]],Tabella27[[#This Row],[Data inizio]])),"")</f>
        <v>45039</v>
      </c>
      <c r="M117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17" s="148" t="str">
        <f>TEXT(Tabella27[[#This Row],[Data piena inizio]],"ggg")</f>
        <v>dom</v>
      </c>
      <c r="O117" s="61" t="str">
        <f>TEXT(Tabella27[[#This Row],[Data piena fine]],"ggg")</f>
        <v/>
      </c>
      <c r="P117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18" spans="2:16" ht="37.5" customHeight="1" x14ac:dyDescent="0.25">
      <c r="B118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25</v>
      </c>
      <c r="C118" s="81" t="str">
        <f t="shared" si="10"/>
        <v>Aprile</v>
      </c>
      <c r="D118" s="101"/>
      <c r="E118" s="101" t="s">
        <v>24</v>
      </c>
      <c r="F118" s="101">
        <v>25</v>
      </c>
      <c r="G118" s="101"/>
      <c r="H118" s="92" t="s">
        <v>481</v>
      </c>
      <c r="I118" s="101" t="s">
        <v>537</v>
      </c>
      <c r="J118" s="92">
        <v>2</v>
      </c>
      <c r="K118" s="82">
        <f>4</f>
        <v>4</v>
      </c>
      <c r="L118" s="65">
        <f>IFERROR(IF(Tabella27[[#This Row],[Data inizio]]="","",DATE($L$1,Tabella27[[#This Row],[Colonna3]],Tabella27[[#This Row],[Data inizio]])),"")</f>
        <v>45041</v>
      </c>
      <c r="M118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18" s="148" t="str">
        <f>TEXT(Tabella27[[#This Row],[Data piena inizio]],"ggg")</f>
        <v>mar</v>
      </c>
      <c r="O118" s="61" t="str">
        <f>TEXT(Tabella27[[#This Row],[Data piena fine]],"ggg")</f>
        <v/>
      </c>
      <c r="P118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mar</v>
      </c>
    </row>
    <row r="119" spans="2:16" ht="37.5" customHeight="1" x14ac:dyDescent="0.25">
      <c r="B119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26 - 29</v>
      </c>
      <c r="C119" s="80" t="str">
        <f t="shared" ref="C119:C122" si="11">"Aprile"</f>
        <v>Aprile</v>
      </c>
      <c r="D119" s="92"/>
      <c r="E119" s="101" t="s">
        <v>35</v>
      </c>
      <c r="F119" s="101">
        <v>26</v>
      </c>
      <c r="G119" s="101">
        <v>29</v>
      </c>
      <c r="H119" s="92" t="s">
        <v>209</v>
      </c>
      <c r="I119" s="92" t="s">
        <v>87</v>
      </c>
      <c r="J119" s="92">
        <v>1</v>
      </c>
      <c r="K119" s="82">
        <f>4</f>
        <v>4</v>
      </c>
      <c r="L119" s="65">
        <f>IFERROR(IF(Tabella27[[#This Row],[Data inizio]]="","",DATE($L$1,Tabella27[[#This Row],[Colonna3]],Tabella27[[#This Row],[Data inizio]])),"")</f>
        <v>45042</v>
      </c>
      <c r="M119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45045</v>
      </c>
      <c r="N119" s="61" t="str">
        <f>TEXT(Tabella27[[#This Row],[Data piena inizio]],"ggg")</f>
        <v>mer</v>
      </c>
      <c r="O119" s="61" t="str">
        <f>TEXT(Tabella27[[#This Row],[Data piena fine]],"ggg")</f>
        <v>sab</v>
      </c>
      <c r="P119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mer - sab</v>
      </c>
    </row>
    <row r="120" spans="2:16" ht="37.5" customHeight="1" x14ac:dyDescent="0.25">
      <c r="B120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27 - 29</v>
      </c>
      <c r="C120" s="80" t="str">
        <f>"Aprile"</f>
        <v>Aprile</v>
      </c>
      <c r="D120" s="92"/>
      <c r="E120" s="101" t="s">
        <v>51</v>
      </c>
      <c r="F120" s="101">
        <v>27</v>
      </c>
      <c r="G120" s="101">
        <v>29</v>
      </c>
      <c r="H120" s="92" t="s">
        <v>414</v>
      </c>
      <c r="I120" s="92" t="s">
        <v>184</v>
      </c>
      <c r="J120" s="92">
        <v>6</v>
      </c>
      <c r="K120" s="82">
        <f>4</f>
        <v>4</v>
      </c>
      <c r="L120" s="65">
        <f>IFERROR(IF(Tabella27[[#This Row],[Data inizio]]="","",DATE($L$1,Tabella27[[#This Row],[Colonna3]],Tabella27[[#This Row],[Data inizio]])),"")</f>
        <v>45043</v>
      </c>
      <c r="M120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45045</v>
      </c>
      <c r="N120" s="61" t="str">
        <f>TEXT(Tabella27[[#This Row],[Data piena inizio]],"ggg")</f>
        <v>gio</v>
      </c>
      <c r="O120" s="61" t="str">
        <f>TEXT(Tabella27[[#This Row],[Data piena fine]],"ggg")</f>
        <v>sab</v>
      </c>
      <c r="P120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gio - sab</v>
      </c>
    </row>
    <row r="121" spans="2:16" ht="37.5" customHeight="1" x14ac:dyDescent="0.25">
      <c r="B121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28 - 30</v>
      </c>
      <c r="C121" s="80" t="str">
        <f t="shared" si="11"/>
        <v>Aprile</v>
      </c>
      <c r="D121" s="92"/>
      <c r="E121" s="101" t="s">
        <v>20</v>
      </c>
      <c r="F121" s="101">
        <v>28</v>
      </c>
      <c r="G121" s="101">
        <v>30</v>
      </c>
      <c r="H121" s="92" t="s">
        <v>227</v>
      </c>
      <c r="I121" s="92" t="s">
        <v>124</v>
      </c>
      <c r="J121" s="92">
        <v>2</v>
      </c>
      <c r="K121" s="82">
        <f>4</f>
        <v>4</v>
      </c>
      <c r="L121" s="65">
        <f>IFERROR(IF(Tabella27[[#This Row],[Data inizio]]="","",DATE($L$1,Tabella27[[#This Row],[Colonna3]],Tabella27[[#This Row],[Data inizio]])),"")</f>
        <v>45044</v>
      </c>
      <c r="M121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45046</v>
      </c>
      <c r="N121" s="61" t="str">
        <f>TEXT(Tabella27[[#This Row],[Data piena inizio]],"ggg")</f>
        <v>ven</v>
      </c>
      <c r="O121" s="61" t="str">
        <f>TEXT(Tabella27[[#This Row],[Data piena fine]],"ggg")</f>
        <v>dom</v>
      </c>
      <c r="P121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ven - dom</v>
      </c>
    </row>
    <row r="122" spans="2:16" ht="37.5" customHeight="1" x14ac:dyDescent="0.25">
      <c r="B122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28 - 30</v>
      </c>
      <c r="C122" s="80" t="str">
        <f t="shared" si="11"/>
        <v>Aprile</v>
      </c>
      <c r="D122" s="104"/>
      <c r="E122" s="122" t="s">
        <v>20</v>
      </c>
      <c r="F122" s="122">
        <v>28</v>
      </c>
      <c r="G122" s="122">
        <v>30</v>
      </c>
      <c r="H122" s="104" t="s">
        <v>228</v>
      </c>
      <c r="I122" s="104" t="s">
        <v>124</v>
      </c>
      <c r="J122" s="104">
        <v>2</v>
      </c>
      <c r="K122" s="82">
        <f>4</f>
        <v>4</v>
      </c>
      <c r="L122" s="65">
        <f>IFERROR(IF(Tabella27[[#This Row],[Data inizio]]="","",DATE($L$1,Tabella27[[#This Row],[Colonna3]],Tabella27[[#This Row],[Data inizio]])),"")</f>
        <v>45044</v>
      </c>
      <c r="M122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45046</v>
      </c>
      <c r="N122" s="61" t="str">
        <f>TEXT(Tabella27[[#This Row],[Data piena inizio]],"ggg")</f>
        <v>ven</v>
      </c>
      <c r="O122" s="61" t="str">
        <f>TEXT(Tabella27[[#This Row],[Data piena fine]],"ggg")</f>
        <v>dom</v>
      </c>
      <c r="P122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ven - dom</v>
      </c>
    </row>
    <row r="123" spans="2:16" ht="37.5" customHeight="1" x14ac:dyDescent="0.25">
      <c r="B123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29</v>
      </c>
      <c r="C123" s="80" t="str">
        <f t="shared" ref="C123:C133" si="12">"Aprile"</f>
        <v>Aprile</v>
      </c>
      <c r="D123" s="92"/>
      <c r="E123" s="101" t="s">
        <v>24</v>
      </c>
      <c r="F123" s="101">
        <v>29</v>
      </c>
      <c r="G123" s="101"/>
      <c r="H123" s="101" t="s">
        <v>328</v>
      </c>
      <c r="I123" s="92" t="s">
        <v>43</v>
      </c>
      <c r="J123" s="92">
        <v>1</v>
      </c>
      <c r="K123" s="82">
        <f>4</f>
        <v>4</v>
      </c>
      <c r="L123" s="65">
        <f>IFERROR(IF(Tabella27[[#This Row],[Data inizio]]="","",DATE($L$1,Tabella27[[#This Row],[Colonna3]],Tabella27[[#This Row],[Data inizio]])),"")</f>
        <v>45045</v>
      </c>
      <c r="M123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23" s="61" t="str">
        <f>TEXT(Tabella27[[#This Row],[Data piena inizio]],"ggg")</f>
        <v>sab</v>
      </c>
      <c r="O123" s="61" t="str">
        <f>TEXT(Tabella27[[#This Row],[Data piena fine]],"ggg")</f>
        <v/>
      </c>
      <c r="P123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124" spans="2:16" ht="37.5" customHeight="1" x14ac:dyDescent="0.25">
      <c r="B124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29 - 30</v>
      </c>
      <c r="C124" s="80" t="str">
        <f>"Aprile"</f>
        <v>Aprile</v>
      </c>
      <c r="D124" s="92"/>
      <c r="E124" s="101" t="s">
        <v>18</v>
      </c>
      <c r="F124" s="101">
        <v>29</v>
      </c>
      <c r="G124" s="101">
        <v>30</v>
      </c>
      <c r="H124" s="101" t="s">
        <v>485</v>
      </c>
      <c r="I124" s="92" t="s">
        <v>93</v>
      </c>
      <c r="J124" s="92">
        <v>2</v>
      </c>
      <c r="K124" s="82">
        <f>4</f>
        <v>4</v>
      </c>
      <c r="L124" s="65">
        <f>IFERROR(IF(Tabella27[[#This Row],[Data inizio]]="","",DATE($L$1,Tabella27[[#This Row],[Colonna3]],Tabella27[[#This Row],[Data inizio]])),"")</f>
        <v>45045</v>
      </c>
      <c r="M124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45046</v>
      </c>
      <c r="N124" s="61" t="str">
        <f>TEXT(Tabella27[[#This Row],[Data piena inizio]],"ggg")</f>
        <v>sab</v>
      </c>
      <c r="O124" s="61" t="str">
        <f>TEXT(Tabella27[[#This Row],[Data piena fine]],"ggg")</f>
        <v>dom</v>
      </c>
      <c r="P124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125" spans="2:16" ht="37.5" customHeight="1" x14ac:dyDescent="0.25">
      <c r="B125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29 - 30</v>
      </c>
      <c r="C125" s="80" t="str">
        <f t="shared" si="12"/>
        <v>Aprile</v>
      </c>
      <c r="D125" s="92"/>
      <c r="E125" s="101" t="s">
        <v>18</v>
      </c>
      <c r="F125" s="101">
        <v>29</v>
      </c>
      <c r="G125" s="101">
        <v>30</v>
      </c>
      <c r="H125" s="101" t="s">
        <v>324</v>
      </c>
      <c r="I125" s="92" t="s">
        <v>142</v>
      </c>
      <c r="J125" s="92">
        <v>4</v>
      </c>
      <c r="K125" s="82">
        <f>4</f>
        <v>4</v>
      </c>
      <c r="L125" s="65">
        <f>IFERROR(IF(Tabella27[[#This Row],[Data inizio]]="","",DATE($L$1,Tabella27[[#This Row],[Colonna3]],Tabella27[[#This Row],[Data inizio]])),"")</f>
        <v>45045</v>
      </c>
      <c r="M125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45046</v>
      </c>
      <c r="N125" s="61" t="str">
        <f>TEXT(Tabella27[[#This Row],[Data piena inizio]],"ggg")</f>
        <v>sab</v>
      </c>
      <c r="O125" s="61" t="str">
        <f>TEXT(Tabella27[[#This Row],[Data piena fine]],"ggg")</f>
        <v>dom</v>
      </c>
      <c r="P125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126" spans="2:16" ht="37.5" customHeight="1" x14ac:dyDescent="0.25">
      <c r="B126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29 - 30</v>
      </c>
      <c r="C126" s="80" t="str">
        <f t="shared" si="12"/>
        <v>Aprile</v>
      </c>
      <c r="D126" s="92"/>
      <c r="E126" s="101" t="s">
        <v>21</v>
      </c>
      <c r="F126" s="101">
        <v>29</v>
      </c>
      <c r="G126" s="101">
        <v>30</v>
      </c>
      <c r="H126" s="92" t="s">
        <v>480</v>
      </c>
      <c r="I126" s="92" t="s">
        <v>133</v>
      </c>
      <c r="J126" s="92">
        <v>5</v>
      </c>
      <c r="K126" s="82">
        <f>4</f>
        <v>4</v>
      </c>
      <c r="L126" s="65">
        <f>IFERROR(IF(Tabella27[[#This Row],[Data inizio]]="","",DATE($L$1,Tabella27[[#This Row],[Colonna3]],Tabella27[[#This Row],[Data inizio]])),"")</f>
        <v>45045</v>
      </c>
      <c r="M126" s="65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45046</v>
      </c>
      <c r="N126" s="61" t="str">
        <f>TEXT(Tabella27[[#This Row],[Data piena inizio]],"ggg")</f>
        <v>sab</v>
      </c>
      <c r="O126" s="61" t="str">
        <f>TEXT(Tabella27[[#This Row],[Data piena fine]],"ggg")</f>
        <v>dom</v>
      </c>
      <c r="P126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127" spans="2:16" ht="37.5" customHeight="1" x14ac:dyDescent="0.25">
      <c r="B127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29</v>
      </c>
      <c r="C127" s="80" t="str">
        <f>"Aprile"</f>
        <v>Aprile</v>
      </c>
      <c r="D127" s="92" t="s">
        <v>580</v>
      </c>
      <c r="E127" s="101" t="s">
        <v>22</v>
      </c>
      <c r="F127" s="101">
        <v>29</v>
      </c>
      <c r="G127" s="101"/>
      <c r="H127" s="92" t="s">
        <v>329</v>
      </c>
      <c r="I127" s="92" t="s">
        <v>64</v>
      </c>
      <c r="J127" s="92">
        <v>7</v>
      </c>
      <c r="K127" s="82">
        <f>4</f>
        <v>4</v>
      </c>
      <c r="L127" s="65">
        <f>IFERROR(IF(Tabella27[[#This Row],[Data inizio]]="","",DATE($L$1,Tabella27[[#This Row],[Colonna3]],Tabella27[[#This Row],[Data inizio]])),"")</f>
        <v>45045</v>
      </c>
      <c r="M127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27" s="61" t="str">
        <f>TEXT(Tabella27[[#This Row],[Data piena inizio]],"ggg")</f>
        <v>sab</v>
      </c>
      <c r="O127" s="61" t="str">
        <f>TEXT(Tabella27[[#This Row],[Data piena fine]],"ggg")</f>
        <v/>
      </c>
      <c r="P127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128" spans="2:16" ht="37.5" customHeight="1" x14ac:dyDescent="0.25">
      <c r="B128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29</v>
      </c>
      <c r="C128" s="80" t="str">
        <f>"Aprile"</f>
        <v>Aprile</v>
      </c>
      <c r="D128" s="92"/>
      <c r="E128" s="101" t="s">
        <v>22</v>
      </c>
      <c r="F128" s="101">
        <v>29</v>
      </c>
      <c r="G128" s="101"/>
      <c r="H128" s="92" t="s">
        <v>329</v>
      </c>
      <c r="I128" s="92" t="s">
        <v>174</v>
      </c>
      <c r="J128" s="92">
        <v>7</v>
      </c>
      <c r="K128" s="82">
        <f>4</f>
        <v>4</v>
      </c>
      <c r="L128" s="65">
        <f>IFERROR(IF(Tabella27[[#This Row],[Data inizio]]="","",DATE($L$1,Tabella27[[#This Row],[Colonna3]],Tabella27[[#This Row],[Data inizio]])),"")</f>
        <v>45045</v>
      </c>
      <c r="M128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28" s="61" t="str">
        <f>TEXT(Tabella27[[#This Row],[Data piena inizio]],"ggg")</f>
        <v>sab</v>
      </c>
      <c r="O128" s="61" t="str">
        <f>TEXT(Tabella27[[#This Row],[Data piena fine]],"ggg")</f>
        <v/>
      </c>
      <c r="P128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129" spans="2:16" ht="37.5" customHeight="1" x14ac:dyDescent="0.25">
      <c r="B129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30 - 1 mag.</v>
      </c>
      <c r="C129" s="80" t="str">
        <f t="shared" si="12"/>
        <v>Aprile</v>
      </c>
      <c r="D129" s="92"/>
      <c r="E129" s="101" t="s">
        <v>18</v>
      </c>
      <c r="F129" s="101">
        <v>30</v>
      </c>
      <c r="G129" s="101" t="s">
        <v>453</v>
      </c>
      <c r="H129" s="92" t="s">
        <v>324</v>
      </c>
      <c r="I129" s="92" t="s">
        <v>91</v>
      </c>
      <c r="J129" s="92">
        <v>1</v>
      </c>
      <c r="K129" s="82">
        <f>4</f>
        <v>4</v>
      </c>
      <c r="L129" s="65">
        <f>IFERROR(IF(Tabella27[[#This Row],[Data inizio]]="","",DATE($L$1,Tabella27[[#This Row],[Colonna3]],Tabella27[[#This Row],[Data inizio]])),"")</f>
        <v>45046</v>
      </c>
      <c r="M129" s="65">
        <v>45047</v>
      </c>
      <c r="N129" s="61" t="str">
        <f>TEXT(Tabella27[[#This Row],[Data piena inizio]],"ggg")</f>
        <v>dom</v>
      </c>
      <c r="O129" s="61" t="str">
        <f>TEXT(Tabella27[[#This Row],[Data piena fine]],"ggg")</f>
        <v>lun</v>
      </c>
      <c r="P129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 - lun</v>
      </c>
    </row>
    <row r="130" spans="2:16" ht="37.5" customHeight="1" x14ac:dyDescent="0.25">
      <c r="B130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30</v>
      </c>
      <c r="C130" s="80" t="str">
        <f>"Aprile"</f>
        <v>Aprile</v>
      </c>
      <c r="D130" s="92" t="s">
        <v>580</v>
      </c>
      <c r="E130" s="101" t="s">
        <v>22</v>
      </c>
      <c r="F130" s="101">
        <v>30</v>
      </c>
      <c r="G130" s="101"/>
      <c r="H130" s="92" t="s">
        <v>329</v>
      </c>
      <c r="I130" s="92" t="s">
        <v>170</v>
      </c>
      <c r="J130" s="92">
        <v>7</v>
      </c>
      <c r="K130" s="82">
        <f>4</f>
        <v>4</v>
      </c>
      <c r="L130" s="65">
        <f>IFERROR(IF(Tabella27[[#This Row],[Data inizio]]="","",DATE($L$1,Tabella27[[#This Row],[Colonna3]],Tabella27[[#This Row],[Data inizio]])),"")</f>
        <v>45046</v>
      </c>
      <c r="M130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30" s="61" t="str">
        <f>TEXT(Tabella27[[#This Row],[Data piena inizio]],"ggg")</f>
        <v>dom</v>
      </c>
      <c r="O130" s="61" t="str">
        <f>TEXT(Tabella27[[#This Row],[Data piena fine]],"ggg")</f>
        <v/>
      </c>
      <c r="P130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31" spans="2:16" ht="37.5" customHeight="1" x14ac:dyDescent="0.25">
      <c r="B131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30</v>
      </c>
      <c r="C131" s="80" t="str">
        <f t="shared" si="12"/>
        <v>Aprile</v>
      </c>
      <c r="D131" s="92"/>
      <c r="E131" s="101" t="s">
        <v>24</v>
      </c>
      <c r="F131" s="101">
        <v>30</v>
      </c>
      <c r="G131" s="101"/>
      <c r="H131" s="92" t="s">
        <v>437</v>
      </c>
      <c r="I131" s="92" t="s">
        <v>443</v>
      </c>
      <c r="J131" s="92">
        <v>7</v>
      </c>
      <c r="K131" s="82">
        <f>4</f>
        <v>4</v>
      </c>
      <c r="L131" s="65">
        <f>IFERROR(IF(Tabella27[[#This Row],[Data inizio]]="","",DATE($L$1,Tabella27[[#This Row],[Colonna3]],Tabella27[[#This Row],[Data inizio]])),"")</f>
        <v>45046</v>
      </c>
      <c r="M131" s="65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131" s="61" t="str">
        <f>TEXT(Tabella27[[#This Row],[Data piena inizio]],"ggg")</f>
        <v>dom</v>
      </c>
      <c r="O131" s="61" t="str">
        <f>TEXT(Tabella27[[#This Row],[Data piena fine]],"ggg")</f>
        <v/>
      </c>
      <c r="P131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132" spans="2:16" ht="37.5" customHeight="1" x14ac:dyDescent="0.25">
      <c r="B132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30 - 1 mag.</v>
      </c>
      <c r="C132" s="80" t="str">
        <f>"Aprile"</f>
        <v>Aprile</v>
      </c>
      <c r="D132" s="92"/>
      <c r="E132" s="101" t="s">
        <v>18</v>
      </c>
      <c r="F132" s="101">
        <v>30</v>
      </c>
      <c r="G132" s="101" t="s">
        <v>453</v>
      </c>
      <c r="H132" s="92" t="s">
        <v>535</v>
      </c>
      <c r="I132" s="92" t="s">
        <v>173</v>
      </c>
      <c r="J132" s="92">
        <v>7</v>
      </c>
      <c r="K132" s="82">
        <f>4</f>
        <v>4</v>
      </c>
      <c r="L132" s="65">
        <f>IFERROR(IF(Tabella27[[#This Row],[Data inizio]]="","",DATE($L$1,Tabella27[[#This Row],[Colonna3]],Tabella27[[#This Row],[Data inizio]])),"")</f>
        <v>45046</v>
      </c>
      <c r="M132" s="65" t="e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#VALUE!</v>
      </c>
      <c r="N132" s="61" t="str">
        <f>TEXT(Tabella27[[#This Row],[Data piena inizio]],"ggg")</f>
        <v>dom</v>
      </c>
      <c r="O132" s="61" t="e">
        <f>TEXT(Tabella27[[#This Row],[Data piena fine]],"ggg")</f>
        <v>#VALUE!</v>
      </c>
      <c r="P132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/>
      </c>
    </row>
    <row r="133" spans="2:16" ht="37.5" customHeight="1" x14ac:dyDescent="0.25">
      <c r="B133" s="80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30 - 1 mag.</v>
      </c>
      <c r="C133" s="80" t="str">
        <f t="shared" si="12"/>
        <v>Aprile</v>
      </c>
      <c r="D133" s="92"/>
      <c r="E133" s="101" t="s">
        <v>21</v>
      </c>
      <c r="F133" s="101">
        <v>30</v>
      </c>
      <c r="G133" s="162" t="s">
        <v>453</v>
      </c>
      <c r="H133" s="92" t="s">
        <v>296</v>
      </c>
      <c r="I133" s="92" t="s">
        <v>45</v>
      </c>
      <c r="J133" s="92">
        <v>3</v>
      </c>
      <c r="K133" s="82">
        <f>4</f>
        <v>4</v>
      </c>
      <c r="L133" s="65">
        <f>IFERROR(IF(Tabella27[[#This Row],[Data inizio]]="","",DATE($L$1,Tabella27[[#This Row],[Colonna3]],Tabella27[[#This Row],[Data inizio]])),"")</f>
        <v>45046</v>
      </c>
      <c r="M133" s="65">
        <v>45047</v>
      </c>
      <c r="N133" s="61" t="str">
        <f>TEXT(Tabella27[[#This Row],[Data piena inizio]],"ggg")</f>
        <v>dom</v>
      </c>
      <c r="O133" s="61" t="str">
        <f>TEXT(Tabella27[[#This Row],[Data piena fine]],"ggg")</f>
        <v>lun</v>
      </c>
      <c r="P133" s="61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 - lun</v>
      </c>
    </row>
    <row r="134" spans="2:16" ht="37.5" customHeight="1" x14ac:dyDescent="0.25">
      <c r="B134" s="80" t="s">
        <v>28</v>
      </c>
      <c r="C134" s="81" t="s">
        <v>34</v>
      </c>
      <c r="D134" s="93" t="s">
        <v>17</v>
      </c>
      <c r="E134" s="93" t="s">
        <v>16</v>
      </c>
      <c r="F134" s="93" t="s">
        <v>60</v>
      </c>
      <c r="G134" s="93" t="s">
        <v>61</v>
      </c>
      <c r="H134" s="94" t="s">
        <v>30</v>
      </c>
      <c r="I134" s="93" t="s">
        <v>10</v>
      </c>
      <c r="J134" s="93" t="s">
        <v>25</v>
      </c>
      <c r="K134" s="84" t="s">
        <v>109</v>
      </c>
      <c r="L134" s="68" t="s">
        <v>112</v>
      </c>
      <c r="M134" s="68" t="s">
        <v>113</v>
      </c>
      <c r="N134" s="68" t="s">
        <v>114</v>
      </c>
      <c r="O134" s="68" t="s">
        <v>115</v>
      </c>
      <c r="P134" s="68" t="s">
        <v>29</v>
      </c>
    </row>
    <row r="135" spans="2:16" ht="37.5" customHeight="1" x14ac:dyDescent="0.25">
      <c r="B135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/>
      </c>
      <c r="C135" s="81" t="str">
        <f>"Maggio"</f>
        <v>Maggio</v>
      </c>
      <c r="D135" s="98"/>
      <c r="E135" s="99"/>
      <c r="F135" s="99"/>
      <c r="G135" s="99" t="s">
        <v>65</v>
      </c>
      <c r="H135" s="96" t="s">
        <v>3</v>
      </c>
      <c r="I135" s="99"/>
      <c r="J135" s="100"/>
      <c r="K135" s="85">
        <f>5</f>
        <v>5</v>
      </c>
      <c r="L135" s="72" t="str">
        <f>IFERROR(IF(Tabella2730[[#This Row],[Data inizio]]="","",DATE($L$1,Tabella2730[[#This Row],[Colonna3]],Tabella2730[[#This Row],[Data inizio]])),"")</f>
        <v/>
      </c>
      <c r="M135" s="7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35" s="73" t="str">
        <f>TEXT(Tabella2730[[#This Row],[Data piena inizio]],"ggg")</f>
        <v/>
      </c>
      <c r="O135" s="71" t="str">
        <f>TEXT(Tabella2730[[#This Row],[Data piena fine]],"ggg")</f>
        <v/>
      </c>
      <c r="P135" s="71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/>
      </c>
    </row>
    <row r="136" spans="2:16" ht="37.5" customHeight="1" x14ac:dyDescent="0.25">
      <c r="B136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</v>
      </c>
      <c r="C136" s="81" t="str">
        <f>"Maggio"</f>
        <v>Maggio</v>
      </c>
      <c r="D136" s="101"/>
      <c r="E136" s="101" t="s">
        <v>24</v>
      </c>
      <c r="F136" s="101">
        <v>1</v>
      </c>
      <c r="G136" s="101"/>
      <c r="H136" s="101" t="s">
        <v>481</v>
      </c>
      <c r="I136" s="101" t="s">
        <v>486</v>
      </c>
      <c r="J136" s="92">
        <v>2</v>
      </c>
      <c r="K136" s="103">
        <f>5</f>
        <v>5</v>
      </c>
      <c r="L136" s="69">
        <f>IFERROR(IF(Tabella2730[[#This Row],[Data inizio]]="","",DATE($L$1,Tabella2730[[#This Row],[Colonna3]],Tabella2730[[#This Row],[Data inizio]])),"")</f>
        <v>45047</v>
      </c>
      <c r="M136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36" s="77" t="str">
        <f>TEXT(Tabella2730[[#This Row],[Data piena inizio]],"ggg")</f>
        <v>lun</v>
      </c>
      <c r="O136" s="60" t="str">
        <f>TEXT(Tabella2730[[#This Row],[Data piena fine]],"ggg")</f>
        <v/>
      </c>
      <c r="P136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lun</v>
      </c>
    </row>
    <row r="137" spans="2:16" ht="37.5" customHeight="1" x14ac:dyDescent="0.25">
      <c r="B137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</v>
      </c>
      <c r="C137" s="81" t="str">
        <f>"Maggio"</f>
        <v>Maggio</v>
      </c>
      <c r="D137" s="101"/>
      <c r="E137" s="101" t="s">
        <v>22</v>
      </c>
      <c r="F137" s="101">
        <v>1</v>
      </c>
      <c r="G137" s="101"/>
      <c r="H137" s="101" t="s">
        <v>564</v>
      </c>
      <c r="I137" s="101" t="s">
        <v>125</v>
      </c>
      <c r="J137" s="92">
        <v>7</v>
      </c>
      <c r="K137" s="103">
        <f>5</f>
        <v>5</v>
      </c>
      <c r="L137" s="69">
        <f>IFERROR(IF(Tabella2730[[#This Row],[Data inizio]]="","",DATE($L$1,Tabella2730[[#This Row],[Colonna3]],Tabella2730[[#This Row],[Data inizio]])),"")</f>
        <v>45047</v>
      </c>
      <c r="M137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37" s="77" t="str">
        <f>TEXT(Tabella2730[[#This Row],[Data piena inizio]],"ggg")</f>
        <v>lun</v>
      </c>
      <c r="O137" s="60" t="str">
        <f>TEXT(Tabella2730[[#This Row],[Data piena fine]],"ggg")</f>
        <v/>
      </c>
      <c r="P137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lun</v>
      </c>
    </row>
    <row r="138" spans="2:16" ht="37.5" customHeight="1" x14ac:dyDescent="0.25">
      <c r="B138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7</v>
      </c>
      <c r="C138" s="80" t="str">
        <f>"Maggio"</f>
        <v>Maggio</v>
      </c>
      <c r="D138" s="92"/>
      <c r="E138" s="92" t="s">
        <v>22</v>
      </c>
      <c r="F138" s="92">
        <v>7</v>
      </c>
      <c r="G138" s="92"/>
      <c r="H138" s="92" t="s">
        <v>517</v>
      </c>
      <c r="I138" s="92" t="s">
        <v>137</v>
      </c>
      <c r="J138" s="92">
        <v>6</v>
      </c>
      <c r="K138" s="103">
        <f>5</f>
        <v>5</v>
      </c>
      <c r="L138" s="69">
        <f>IFERROR(IF(Tabella2730[[#This Row],[Data inizio]]="","",DATE($L$1,Tabella2730[[#This Row],[Colonna3]],Tabella2730[[#This Row],[Data inizio]])),"")</f>
        <v>45053</v>
      </c>
      <c r="M138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38" s="60" t="str">
        <f>TEXT(Tabella2730[[#This Row],[Data piena inizio]],"ggg")</f>
        <v>dom</v>
      </c>
      <c r="O138" s="60" t="str">
        <f>TEXT(Tabella2730[[#This Row],[Data piena fine]],"ggg")</f>
        <v/>
      </c>
      <c r="P138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39" spans="2:16" ht="37.5" customHeight="1" x14ac:dyDescent="0.25">
      <c r="B139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11 - 14</v>
      </c>
      <c r="C139" s="80" t="str">
        <f t="shared" ref="C139:C149" si="13">"Maggio"</f>
        <v>Maggio</v>
      </c>
      <c r="D139" s="92"/>
      <c r="E139" s="92" t="s">
        <v>20</v>
      </c>
      <c r="F139" s="92">
        <v>11</v>
      </c>
      <c r="G139" s="92">
        <v>14</v>
      </c>
      <c r="H139" s="92" t="s">
        <v>229</v>
      </c>
      <c r="I139" s="92" t="s">
        <v>88</v>
      </c>
      <c r="J139" s="92">
        <v>2</v>
      </c>
      <c r="K139" s="103">
        <f>5</f>
        <v>5</v>
      </c>
      <c r="L139" s="69">
        <f>IFERROR(IF(Tabella2730[[#This Row],[Data inizio]]="","",DATE($L$1,Tabella2730[[#This Row],[Colonna3]],Tabella2730[[#This Row],[Data inizio]])),"")</f>
        <v>45057</v>
      </c>
      <c r="M139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45060</v>
      </c>
      <c r="N139" s="60" t="str">
        <f>TEXT(Tabella2730[[#This Row],[Data piena inizio]],"ggg")</f>
        <v>gio</v>
      </c>
      <c r="O139" s="60" t="str">
        <f>TEXT(Tabella2730[[#This Row],[Data piena fine]],"ggg")</f>
        <v>dom</v>
      </c>
      <c r="P139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gio - dom</v>
      </c>
    </row>
    <row r="140" spans="2:16" ht="37.5" customHeight="1" x14ac:dyDescent="0.25">
      <c r="B140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13 - 14</v>
      </c>
      <c r="C140" s="80" t="str">
        <f>"Maggio"</f>
        <v>Maggio</v>
      </c>
      <c r="D140" s="92"/>
      <c r="E140" s="92" t="s">
        <v>18</v>
      </c>
      <c r="F140" s="92">
        <v>13</v>
      </c>
      <c r="G140" s="92">
        <v>14</v>
      </c>
      <c r="H140" s="92" t="s">
        <v>590</v>
      </c>
      <c r="I140" s="92" t="s">
        <v>154</v>
      </c>
      <c r="J140" s="92">
        <v>1</v>
      </c>
      <c r="K140" s="103">
        <f>5</f>
        <v>5</v>
      </c>
      <c r="L140" s="69">
        <f>IFERROR(IF(Tabella2730[[#This Row],[Data inizio]]="","",DATE($L$1,Tabella2730[[#This Row],[Colonna3]],Tabella2730[[#This Row],[Data inizio]])),"")</f>
        <v>45059</v>
      </c>
      <c r="M140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45060</v>
      </c>
      <c r="N140" s="60" t="str">
        <f>TEXT(Tabella2730[[#This Row],[Data piena inizio]],"ggg")</f>
        <v>sab</v>
      </c>
      <c r="O140" s="60" t="str">
        <f>TEXT(Tabella2730[[#This Row],[Data piena fine]],"ggg")</f>
        <v>dom</v>
      </c>
      <c r="P140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41" spans="2:16" ht="37.5" customHeight="1" x14ac:dyDescent="0.25">
      <c r="B141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13 - 15</v>
      </c>
      <c r="C141" s="80" t="str">
        <f t="shared" si="13"/>
        <v>Maggio</v>
      </c>
      <c r="D141" s="92"/>
      <c r="E141" s="92" t="s">
        <v>20</v>
      </c>
      <c r="F141" s="92">
        <v>13</v>
      </c>
      <c r="G141" s="92">
        <v>15</v>
      </c>
      <c r="H141" s="92" t="s">
        <v>230</v>
      </c>
      <c r="I141" s="92" t="s">
        <v>100</v>
      </c>
      <c r="J141" s="92">
        <v>2</v>
      </c>
      <c r="K141" s="103">
        <f>5</f>
        <v>5</v>
      </c>
      <c r="L141" s="69">
        <f>IFERROR(IF(Tabella2730[[#This Row],[Data inizio]]="","",DATE($L$1,Tabella2730[[#This Row],[Colonna3]],Tabella2730[[#This Row],[Data inizio]])),"")</f>
        <v>45059</v>
      </c>
      <c r="M141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45061</v>
      </c>
      <c r="N141" s="60" t="str">
        <f>TEXT(Tabella2730[[#This Row],[Data piena inizio]],"ggg")</f>
        <v>sab</v>
      </c>
      <c r="O141" s="60" t="str">
        <f>TEXT(Tabella2730[[#This Row],[Data piena fine]],"ggg")</f>
        <v>lun</v>
      </c>
      <c r="P141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lun</v>
      </c>
    </row>
    <row r="142" spans="2:16" ht="37.5" customHeight="1" x14ac:dyDescent="0.25">
      <c r="B142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13</v>
      </c>
      <c r="C142" s="80" t="str">
        <f>"Maggio"</f>
        <v>Maggio</v>
      </c>
      <c r="D142" s="92"/>
      <c r="E142" s="92" t="s">
        <v>24</v>
      </c>
      <c r="F142" s="92">
        <v>13</v>
      </c>
      <c r="G142" s="92"/>
      <c r="H142" s="101" t="s">
        <v>328</v>
      </c>
      <c r="I142" s="104" t="s">
        <v>196</v>
      </c>
      <c r="J142" s="92">
        <v>3</v>
      </c>
      <c r="K142" s="103">
        <f>5</f>
        <v>5</v>
      </c>
      <c r="L142" s="69">
        <f>IFERROR(IF(Tabella2730[[#This Row],[Data inizio]]="","",DATE($L$1,Tabella2730[[#This Row],[Colonna3]],Tabella2730[[#This Row],[Data inizio]])),"")</f>
        <v>45059</v>
      </c>
      <c r="M142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42" s="60" t="str">
        <f>TEXT(Tabella2730[[#This Row],[Data piena inizio]],"ggg")</f>
        <v>sab</v>
      </c>
      <c r="O142" s="60" t="str">
        <f>TEXT(Tabella2730[[#This Row],[Data piena fine]],"ggg")</f>
        <v/>
      </c>
      <c r="P142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43" spans="2:16" ht="37.5" customHeight="1" x14ac:dyDescent="0.25">
      <c r="B143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13 - 14</v>
      </c>
      <c r="C143" s="80" t="str">
        <f t="shared" ref="C143:C148" si="14">"Maggio"</f>
        <v>Maggio</v>
      </c>
      <c r="D143" s="92" t="s">
        <v>589</v>
      </c>
      <c r="E143" s="92" t="s">
        <v>18</v>
      </c>
      <c r="F143" s="92">
        <v>13</v>
      </c>
      <c r="G143" s="92">
        <v>14</v>
      </c>
      <c r="H143" s="92" t="s">
        <v>466</v>
      </c>
      <c r="I143" s="92" t="s">
        <v>143</v>
      </c>
      <c r="J143" s="92">
        <v>4</v>
      </c>
      <c r="K143" s="103">
        <f>5</f>
        <v>5</v>
      </c>
      <c r="L143" s="69">
        <f>IFERROR(IF(Tabella2730[[#This Row],[Data inizio]]="","",DATE($L$1,Tabella2730[[#This Row],[Colonna3]],Tabella2730[[#This Row],[Data inizio]])),"")</f>
        <v>45059</v>
      </c>
      <c r="M143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45060</v>
      </c>
      <c r="N143" s="60" t="str">
        <f>TEXT(Tabella2730[[#This Row],[Data piena inizio]],"ggg")</f>
        <v>sab</v>
      </c>
      <c r="O143" s="60" t="str">
        <f>TEXT(Tabella2730[[#This Row],[Data piena fine]],"ggg")</f>
        <v>dom</v>
      </c>
      <c r="P143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44" spans="2:16" ht="37.5" customHeight="1" x14ac:dyDescent="0.25">
      <c r="B144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13</v>
      </c>
      <c r="C144" s="80" t="str">
        <f t="shared" si="14"/>
        <v>Maggio</v>
      </c>
      <c r="D144" s="92"/>
      <c r="E144" s="92" t="s">
        <v>24</v>
      </c>
      <c r="F144" s="92">
        <v>13</v>
      </c>
      <c r="G144" s="92"/>
      <c r="H144" s="101" t="s">
        <v>328</v>
      </c>
      <c r="I144" s="92" t="s">
        <v>181</v>
      </c>
      <c r="J144" s="92">
        <v>6</v>
      </c>
      <c r="K144" s="103">
        <f>5</f>
        <v>5</v>
      </c>
      <c r="L144" s="69">
        <f>IFERROR(IF(Tabella2730[[#This Row],[Data inizio]]="","",DATE($L$1,Tabella2730[[#This Row],[Colonna3]],Tabella2730[[#This Row],[Data inizio]])),"")</f>
        <v>45059</v>
      </c>
      <c r="M144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44" s="60" t="str">
        <f>TEXT(Tabella2730[[#This Row],[Data piena inizio]],"ggg")</f>
        <v>sab</v>
      </c>
      <c r="O144" s="60" t="str">
        <f>TEXT(Tabella2730[[#This Row],[Data piena fine]],"ggg")</f>
        <v/>
      </c>
      <c r="P144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45" spans="2:16" ht="37.5" customHeight="1" x14ac:dyDescent="0.25">
      <c r="B145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13 - 14</v>
      </c>
      <c r="C145" s="80" t="str">
        <f>"Maggio"</f>
        <v>Maggio</v>
      </c>
      <c r="D145" s="92" t="s">
        <v>587</v>
      </c>
      <c r="E145" s="92" t="s">
        <v>21</v>
      </c>
      <c r="F145" s="92">
        <v>13</v>
      </c>
      <c r="G145" s="92">
        <v>14</v>
      </c>
      <c r="H145" s="101" t="s">
        <v>572</v>
      </c>
      <c r="I145" s="92" t="s">
        <v>173</v>
      </c>
      <c r="J145" s="92">
        <v>7</v>
      </c>
      <c r="K145" s="103">
        <f>5</f>
        <v>5</v>
      </c>
      <c r="L145" s="69">
        <f>IFERROR(IF(Tabella2730[[#This Row],[Data inizio]]="","",DATE($L$1,Tabella2730[[#This Row],[Colonna3]],Tabella2730[[#This Row],[Data inizio]])),"")</f>
        <v>45059</v>
      </c>
      <c r="M145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45060</v>
      </c>
      <c r="N145" s="60" t="str">
        <f>TEXT(Tabella2730[[#This Row],[Data piena inizio]],"ggg")</f>
        <v>sab</v>
      </c>
      <c r="O145" s="60" t="str">
        <f>TEXT(Tabella2730[[#This Row],[Data piena fine]],"ggg")</f>
        <v>dom</v>
      </c>
      <c r="P145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46" spans="2:16" ht="37.5" customHeight="1" x14ac:dyDescent="0.25">
      <c r="B146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14</v>
      </c>
      <c r="C146" s="80" t="str">
        <f>"Maggio"</f>
        <v>Maggio</v>
      </c>
      <c r="D146" s="92"/>
      <c r="E146" s="92" t="s">
        <v>24</v>
      </c>
      <c r="F146" s="92">
        <v>14</v>
      </c>
      <c r="G146" s="92"/>
      <c r="H146" s="101" t="s">
        <v>481</v>
      </c>
      <c r="I146" s="92" t="s">
        <v>487</v>
      </c>
      <c r="J146" s="92">
        <v>2</v>
      </c>
      <c r="K146" s="103">
        <f>5</f>
        <v>5</v>
      </c>
      <c r="L146" s="69">
        <f>IFERROR(IF(Tabella2730[[#This Row],[Data inizio]]="","",DATE($L$1,Tabella2730[[#This Row],[Colonna3]],Tabella2730[[#This Row],[Data inizio]])),"")</f>
        <v>45060</v>
      </c>
      <c r="M146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46" s="60" t="str">
        <f>TEXT(Tabella2730[[#This Row],[Data piena inizio]],"ggg")</f>
        <v>dom</v>
      </c>
      <c r="O146" s="60" t="str">
        <f>TEXT(Tabella2730[[#This Row],[Data piena fine]],"ggg")</f>
        <v/>
      </c>
      <c r="P146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47" spans="2:16" ht="37.5" customHeight="1" x14ac:dyDescent="0.25">
      <c r="B147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14</v>
      </c>
      <c r="C147" s="80" t="str">
        <f>"Maggio"</f>
        <v>Maggio</v>
      </c>
      <c r="D147" s="92"/>
      <c r="E147" s="92" t="s">
        <v>23</v>
      </c>
      <c r="F147" s="92">
        <v>14</v>
      </c>
      <c r="G147" s="92"/>
      <c r="H147" s="92" t="s">
        <v>327</v>
      </c>
      <c r="I147" s="101" t="s">
        <v>488</v>
      </c>
      <c r="J147" s="92">
        <v>2</v>
      </c>
      <c r="K147" s="103">
        <f>5</f>
        <v>5</v>
      </c>
      <c r="L147" s="69">
        <f>IFERROR(IF(Tabella2730[[#This Row],[Data inizio]]="","",DATE($L$1,Tabella2730[[#This Row],[Colonna3]],Tabella2730[[#This Row],[Data inizio]])),"")</f>
        <v>45060</v>
      </c>
      <c r="M147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47" s="60" t="str">
        <f>TEXT(Tabella2730[[#This Row],[Data piena inizio]],"ggg")</f>
        <v>dom</v>
      </c>
      <c r="O147" s="60" t="str">
        <f>TEXT(Tabella2730[[#This Row],[Data piena fine]],"ggg")</f>
        <v/>
      </c>
      <c r="P147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48" spans="2:16" ht="37.5" customHeight="1" x14ac:dyDescent="0.25">
      <c r="B148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14</v>
      </c>
      <c r="C148" s="80" t="str">
        <f t="shared" si="14"/>
        <v>Maggio</v>
      </c>
      <c r="D148" s="92"/>
      <c r="E148" s="92" t="s">
        <v>23</v>
      </c>
      <c r="F148" s="92">
        <v>14</v>
      </c>
      <c r="G148" s="92"/>
      <c r="H148" s="92" t="s">
        <v>327</v>
      </c>
      <c r="I148" s="92" t="s">
        <v>367</v>
      </c>
      <c r="J148" s="92">
        <v>5</v>
      </c>
      <c r="K148" s="103">
        <f>5</f>
        <v>5</v>
      </c>
      <c r="L148" s="69">
        <f>IFERROR(IF(Tabella2730[[#This Row],[Data inizio]]="","",DATE($L$1,Tabella2730[[#This Row],[Colonna3]],Tabella2730[[#This Row],[Data inizio]])),"")</f>
        <v>45060</v>
      </c>
      <c r="M148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48" s="60" t="str">
        <f>TEXT(Tabella2730[[#This Row],[Data piena inizio]],"ggg")</f>
        <v>dom</v>
      </c>
      <c r="O148" s="60" t="str">
        <f>TEXT(Tabella2730[[#This Row],[Data piena fine]],"ggg")</f>
        <v/>
      </c>
      <c r="P148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49" spans="2:16" ht="37.5" customHeight="1" x14ac:dyDescent="0.25">
      <c r="B149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18 - 20</v>
      </c>
      <c r="C149" s="80" t="str">
        <f t="shared" si="13"/>
        <v>Maggio</v>
      </c>
      <c r="D149" s="92"/>
      <c r="E149" s="92" t="s">
        <v>20</v>
      </c>
      <c r="F149" s="92">
        <v>18</v>
      </c>
      <c r="G149" s="92">
        <v>20</v>
      </c>
      <c r="H149" s="92" t="s">
        <v>232</v>
      </c>
      <c r="I149" s="92" t="s">
        <v>103</v>
      </c>
      <c r="J149" s="92">
        <v>5</v>
      </c>
      <c r="K149" s="103">
        <f>5</f>
        <v>5</v>
      </c>
      <c r="L149" s="69">
        <f>IFERROR(IF(Tabella2730[[#This Row],[Data inizio]]="","",DATE($L$1,Tabella2730[[#This Row],[Colonna3]],Tabella2730[[#This Row],[Data inizio]])),"")</f>
        <v>45064</v>
      </c>
      <c r="M149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45066</v>
      </c>
      <c r="N149" s="60" t="str">
        <f>TEXT(Tabella2730[[#This Row],[Data piena inizio]],"ggg")</f>
        <v>gio</v>
      </c>
      <c r="O149" s="60" t="str">
        <f>TEXT(Tabella2730[[#This Row],[Data piena fine]],"ggg")</f>
        <v>sab</v>
      </c>
      <c r="P149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gio - sab</v>
      </c>
    </row>
    <row r="150" spans="2:16" ht="37.5" customHeight="1" x14ac:dyDescent="0.25">
      <c r="B150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18 - 20</v>
      </c>
      <c r="C150" s="80" t="str">
        <f t="shared" ref="C150:C169" si="15">"Maggio"</f>
        <v>Maggio</v>
      </c>
      <c r="D150" s="92"/>
      <c r="E150" s="92" t="s">
        <v>20</v>
      </c>
      <c r="F150" s="92">
        <v>18</v>
      </c>
      <c r="G150" s="92">
        <v>20</v>
      </c>
      <c r="H150" s="92" t="s">
        <v>231</v>
      </c>
      <c r="I150" s="92" t="s">
        <v>103</v>
      </c>
      <c r="J150" s="92">
        <v>5</v>
      </c>
      <c r="K150" s="103">
        <f>5</f>
        <v>5</v>
      </c>
      <c r="L150" s="69">
        <f>IFERROR(IF(Tabella2730[[#This Row],[Data inizio]]="","",DATE($L$1,Tabella2730[[#This Row],[Colonna3]],Tabella2730[[#This Row],[Data inizio]])),"")</f>
        <v>45064</v>
      </c>
      <c r="M150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45066</v>
      </c>
      <c r="N150" s="60" t="str">
        <f>TEXT(Tabella2730[[#This Row],[Data piena inizio]],"ggg")</f>
        <v>gio</v>
      </c>
      <c r="O150" s="60" t="str">
        <f>TEXT(Tabella2730[[#This Row],[Data piena fine]],"ggg")</f>
        <v>sab</v>
      </c>
      <c r="P150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gio - sab</v>
      </c>
    </row>
    <row r="151" spans="2:16" ht="37.5" customHeight="1" x14ac:dyDescent="0.25">
      <c r="B151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19 - 21</v>
      </c>
      <c r="C151" s="80" t="str">
        <f>"Maggio"</f>
        <v>Maggio</v>
      </c>
      <c r="D151" s="92"/>
      <c r="E151" s="92" t="s">
        <v>51</v>
      </c>
      <c r="F151" s="92">
        <v>19</v>
      </c>
      <c r="G151" s="92">
        <v>21</v>
      </c>
      <c r="H151" s="92" t="s">
        <v>415</v>
      </c>
      <c r="I151" s="92" t="s">
        <v>83</v>
      </c>
      <c r="J151" s="92">
        <v>6</v>
      </c>
      <c r="K151" s="103">
        <f>5</f>
        <v>5</v>
      </c>
      <c r="L151" s="69">
        <f>IFERROR(IF(Tabella2730[[#This Row],[Data inizio]]="","",DATE($L$1,Tabella2730[[#This Row],[Colonna3]],Tabella2730[[#This Row],[Data inizio]])),"")</f>
        <v>45065</v>
      </c>
      <c r="M151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45067</v>
      </c>
      <c r="N151" s="60" t="str">
        <f>TEXT(Tabella2730[[#This Row],[Data piena inizio]],"ggg")</f>
        <v>ven</v>
      </c>
      <c r="O151" s="60" t="str">
        <f>TEXT(Tabella2730[[#This Row],[Data piena fine]],"ggg")</f>
        <v>dom</v>
      </c>
      <c r="P151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ven - dom</v>
      </c>
    </row>
    <row r="152" spans="2:16" ht="37.5" customHeight="1" x14ac:dyDescent="0.25">
      <c r="B152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20 - 21</v>
      </c>
      <c r="C152" s="80" t="str">
        <f>"Maggio"</f>
        <v>Maggio</v>
      </c>
      <c r="D152" s="92"/>
      <c r="E152" s="92" t="s">
        <v>18</v>
      </c>
      <c r="F152" s="92">
        <v>20</v>
      </c>
      <c r="G152" s="92">
        <v>21</v>
      </c>
      <c r="H152" s="101" t="s">
        <v>489</v>
      </c>
      <c r="I152" s="92" t="s">
        <v>490</v>
      </c>
      <c r="J152" s="92">
        <v>2</v>
      </c>
      <c r="K152" s="103">
        <f>5</f>
        <v>5</v>
      </c>
      <c r="L152" s="69">
        <f>IFERROR(IF(Tabella2730[[#This Row],[Data inizio]]="","",DATE($L$1,Tabella2730[[#This Row],[Colonna3]],Tabella2730[[#This Row],[Data inizio]])),"")</f>
        <v>45066</v>
      </c>
      <c r="M152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45067</v>
      </c>
      <c r="N152" s="60" t="str">
        <f>TEXT(Tabella2730[[#This Row],[Data piena inizio]],"ggg")</f>
        <v>sab</v>
      </c>
      <c r="O152" s="60" t="str">
        <f>TEXT(Tabella2730[[#This Row],[Data piena fine]],"ggg")</f>
        <v>dom</v>
      </c>
      <c r="P152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53" spans="2:16" ht="37.5" customHeight="1" x14ac:dyDescent="0.25">
      <c r="B153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20 - 21</v>
      </c>
      <c r="C153" s="80" t="str">
        <f>"Maggio"</f>
        <v>Maggio</v>
      </c>
      <c r="D153" s="92"/>
      <c r="E153" s="92" t="s">
        <v>18</v>
      </c>
      <c r="F153" s="92">
        <v>20</v>
      </c>
      <c r="G153" s="92">
        <v>21</v>
      </c>
      <c r="H153" s="104" t="s">
        <v>398</v>
      </c>
      <c r="I153" s="104" t="s">
        <v>573</v>
      </c>
      <c r="J153" s="92">
        <v>3</v>
      </c>
      <c r="K153" s="103">
        <f>5</f>
        <v>5</v>
      </c>
      <c r="L153" s="69">
        <f>IFERROR(IF(Tabella2730[[#This Row],[Data inizio]]="","",DATE($L$1,Tabella2730[[#This Row],[Colonna3]],Tabella2730[[#This Row],[Data inizio]])),"")</f>
        <v>45066</v>
      </c>
      <c r="M153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45067</v>
      </c>
      <c r="N153" s="60" t="str">
        <f>TEXT(Tabella2730[[#This Row],[Data piena inizio]],"ggg")</f>
        <v>sab</v>
      </c>
      <c r="O153" s="60" t="str">
        <f>TEXT(Tabella2730[[#This Row],[Data piena fine]],"ggg")</f>
        <v>dom</v>
      </c>
      <c r="P153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54" spans="2:16" ht="37.5" customHeight="1" x14ac:dyDescent="0.25">
      <c r="B154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21</v>
      </c>
      <c r="C154" s="80" t="str">
        <f t="shared" ref="C154:C159" si="16">"Maggio"</f>
        <v>Maggio</v>
      </c>
      <c r="D154" s="92"/>
      <c r="E154" s="92" t="s">
        <v>23</v>
      </c>
      <c r="F154" s="92">
        <v>21</v>
      </c>
      <c r="G154" s="92"/>
      <c r="H154" s="92" t="s">
        <v>327</v>
      </c>
      <c r="I154" s="92" t="s">
        <v>331</v>
      </c>
      <c r="J154" s="92">
        <v>1</v>
      </c>
      <c r="K154" s="103">
        <f>5</f>
        <v>5</v>
      </c>
      <c r="L154" s="69">
        <f>IFERROR(IF(Tabella2730[[#This Row],[Data inizio]]="","",DATE($L$1,Tabella2730[[#This Row],[Colonna3]],Tabella2730[[#This Row],[Data inizio]])),"")</f>
        <v>45067</v>
      </c>
      <c r="M154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54" s="60" t="str">
        <f>TEXT(Tabella2730[[#This Row],[Data piena inizio]],"ggg")</f>
        <v>dom</v>
      </c>
      <c r="O154" s="60" t="str">
        <f>TEXT(Tabella2730[[#This Row],[Data piena fine]],"ggg")</f>
        <v/>
      </c>
      <c r="P154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55" spans="2:16" ht="37.5" customHeight="1" x14ac:dyDescent="0.25">
      <c r="B155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21</v>
      </c>
      <c r="C155" s="80" t="str">
        <f t="shared" si="16"/>
        <v>Maggio</v>
      </c>
      <c r="D155" s="92"/>
      <c r="E155" s="92" t="s">
        <v>24</v>
      </c>
      <c r="F155" s="92">
        <v>21</v>
      </c>
      <c r="G155" s="92"/>
      <c r="H155" s="101" t="s">
        <v>328</v>
      </c>
      <c r="I155" s="92" t="s">
        <v>129</v>
      </c>
      <c r="J155" s="92">
        <v>5</v>
      </c>
      <c r="K155" s="103">
        <f>5</f>
        <v>5</v>
      </c>
      <c r="L155" s="69">
        <f>IFERROR(IF(Tabella2730[[#This Row],[Data inizio]]="","",DATE($L$1,Tabella2730[[#This Row],[Colonna3]],Tabella2730[[#This Row],[Data inizio]])),"")</f>
        <v>45067</v>
      </c>
      <c r="M155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55" s="60" t="str">
        <f>TEXT(Tabella2730[[#This Row],[Data piena inizio]],"ggg")</f>
        <v>dom</v>
      </c>
      <c r="O155" s="60" t="str">
        <f>TEXT(Tabella2730[[#This Row],[Data piena fine]],"ggg")</f>
        <v/>
      </c>
      <c r="P155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56" spans="2:16" ht="37.5" customHeight="1" x14ac:dyDescent="0.25">
      <c r="B156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21</v>
      </c>
      <c r="C156" s="80" t="str">
        <f>"Maggio"</f>
        <v>Maggio</v>
      </c>
      <c r="D156" s="92" t="s">
        <v>580</v>
      </c>
      <c r="E156" s="92" t="s">
        <v>23</v>
      </c>
      <c r="F156" s="92">
        <v>21</v>
      </c>
      <c r="G156" s="92"/>
      <c r="H156" s="92" t="s">
        <v>438</v>
      </c>
      <c r="I156" s="92" t="s">
        <v>167</v>
      </c>
      <c r="J156" s="92">
        <v>7</v>
      </c>
      <c r="K156" s="103">
        <f>5</f>
        <v>5</v>
      </c>
      <c r="L156" s="69">
        <f>IFERROR(IF(Tabella2730[[#This Row],[Data inizio]]="","",DATE($L$1,Tabella2730[[#This Row],[Colonna3]],Tabella2730[[#This Row],[Data inizio]])),"")</f>
        <v>45067</v>
      </c>
      <c r="M156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56" s="60" t="str">
        <f>TEXT(Tabella2730[[#This Row],[Data piena inizio]],"ggg")</f>
        <v>dom</v>
      </c>
      <c r="O156" s="60" t="str">
        <f>TEXT(Tabella2730[[#This Row],[Data piena fine]],"ggg")</f>
        <v/>
      </c>
      <c r="P156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57" spans="2:16" ht="37.5" customHeight="1" x14ac:dyDescent="0.25">
      <c r="B157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21</v>
      </c>
      <c r="C157" s="80" t="str">
        <f>"Maggio"</f>
        <v>Maggio</v>
      </c>
      <c r="D157" s="92"/>
      <c r="E157" s="92" t="s">
        <v>22</v>
      </c>
      <c r="F157" s="92">
        <v>21</v>
      </c>
      <c r="G157" s="92"/>
      <c r="H157" s="92" t="s">
        <v>518</v>
      </c>
      <c r="I157" s="92" t="s">
        <v>137</v>
      </c>
      <c r="J157" s="92">
        <v>6</v>
      </c>
      <c r="K157" s="103">
        <f>5</f>
        <v>5</v>
      </c>
      <c r="L157" s="69">
        <f>IFERROR(IF(Tabella2730[[#This Row],[Data inizio]]="","",DATE($L$1,Tabella2730[[#This Row],[Colonna3]],Tabella2730[[#This Row],[Data inizio]])),"")</f>
        <v>45067</v>
      </c>
      <c r="M157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57" s="60" t="str">
        <f>TEXT(Tabella2730[[#This Row],[Data piena inizio]],"ggg")</f>
        <v>dom</v>
      </c>
      <c r="O157" s="60" t="str">
        <f>TEXT(Tabella2730[[#This Row],[Data piena fine]],"ggg")</f>
        <v/>
      </c>
      <c r="P157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58" spans="2:16" ht="37.5" customHeight="1" x14ac:dyDescent="0.25">
      <c r="B158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26 - 28</v>
      </c>
      <c r="C158" s="80" t="str">
        <f>"Maggio"</f>
        <v>Maggio</v>
      </c>
      <c r="D158" s="92"/>
      <c r="E158" s="92" t="s">
        <v>208</v>
      </c>
      <c r="F158" s="92">
        <v>26</v>
      </c>
      <c r="G158" s="92">
        <v>28</v>
      </c>
      <c r="H158" s="101" t="s">
        <v>324</v>
      </c>
      <c r="I158" s="92" t="s">
        <v>176</v>
      </c>
      <c r="J158" s="92">
        <v>6</v>
      </c>
      <c r="K158" s="103">
        <f>5</f>
        <v>5</v>
      </c>
      <c r="L158" s="69">
        <f>IFERROR(IF(Tabella2730[[#This Row],[Data inizio]]="","",DATE($L$1,Tabella2730[[#This Row],[Colonna3]],Tabella2730[[#This Row],[Data inizio]])),"")</f>
        <v>45072</v>
      </c>
      <c r="M158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45074</v>
      </c>
      <c r="N158" s="60" t="str">
        <f>TEXT(Tabella2730[[#This Row],[Data piena inizio]],"ggg")</f>
        <v>ven</v>
      </c>
      <c r="O158" s="60" t="str">
        <f>TEXT(Tabella2730[[#This Row],[Data piena fine]],"ggg")</f>
        <v>dom</v>
      </c>
      <c r="P158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ven - dom</v>
      </c>
    </row>
    <row r="159" spans="2:16" ht="37.5" customHeight="1" x14ac:dyDescent="0.25">
      <c r="B159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27</v>
      </c>
      <c r="C159" s="80" t="str">
        <f t="shared" si="16"/>
        <v>Maggio</v>
      </c>
      <c r="D159" s="92"/>
      <c r="E159" s="92" t="s">
        <v>24</v>
      </c>
      <c r="F159" s="92">
        <v>27</v>
      </c>
      <c r="G159" s="92"/>
      <c r="H159" s="101" t="s">
        <v>328</v>
      </c>
      <c r="I159" s="92" t="s">
        <v>152</v>
      </c>
      <c r="J159" s="92">
        <v>1</v>
      </c>
      <c r="K159" s="103">
        <f>5</f>
        <v>5</v>
      </c>
      <c r="L159" s="69">
        <f>IFERROR(IF(Tabella2730[[#This Row],[Data inizio]]="","",DATE($L$1,Tabella2730[[#This Row],[Colonna3]],Tabella2730[[#This Row],[Data inizio]])),"")</f>
        <v>45073</v>
      </c>
      <c r="M159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59" s="60" t="str">
        <f>TEXT(Tabella2730[[#This Row],[Data piena inizio]],"ggg")</f>
        <v>sab</v>
      </c>
      <c r="O159" s="60" t="str">
        <f>TEXT(Tabella2730[[#This Row],[Data piena fine]],"ggg")</f>
        <v/>
      </c>
      <c r="P159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60" spans="2:16" ht="37.5" customHeight="1" x14ac:dyDescent="0.25">
      <c r="B160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27 - 29</v>
      </c>
      <c r="C160" s="80" t="str">
        <f t="shared" si="15"/>
        <v>Maggio</v>
      </c>
      <c r="D160" s="92"/>
      <c r="E160" s="92" t="s">
        <v>59</v>
      </c>
      <c r="F160" s="92">
        <v>27</v>
      </c>
      <c r="G160" s="92">
        <v>29</v>
      </c>
      <c r="H160" s="92" t="s">
        <v>280</v>
      </c>
      <c r="I160" s="92" t="s">
        <v>89</v>
      </c>
      <c r="J160" s="92">
        <v>2</v>
      </c>
      <c r="K160" s="103">
        <f>5</f>
        <v>5</v>
      </c>
      <c r="L160" s="69">
        <f>IFERROR(IF(Tabella2730[[#This Row],[Data inizio]]="","",DATE($L$1,Tabella2730[[#This Row],[Colonna3]],Tabella2730[[#This Row],[Data inizio]])),"")</f>
        <v>45073</v>
      </c>
      <c r="M160" s="69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45075</v>
      </c>
      <c r="N160" s="60" t="str">
        <f>TEXT(Tabella2730[[#This Row],[Data piena inizio]],"ggg")</f>
        <v>sab</v>
      </c>
      <c r="O160" s="60" t="str">
        <f>TEXT(Tabella2730[[#This Row],[Data piena fine]],"ggg")</f>
        <v>lun</v>
      </c>
      <c r="P160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lun</v>
      </c>
    </row>
    <row r="161" spans="1:16" ht="37.5" customHeight="1" x14ac:dyDescent="0.25">
      <c r="B161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27</v>
      </c>
      <c r="C161" s="80" t="str">
        <f>"Maggio"</f>
        <v>Maggio</v>
      </c>
      <c r="D161" s="92"/>
      <c r="E161" s="92" t="s">
        <v>22</v>
      </c>
      <c r="F161" s="92">
        <v>27</v>
      </c>
      <c r="G161" s="92"/>
      <c r="H161" s="92" t="s">
        <v>444</v>
      </c>
      <c r="I161" s="92" t="s">
        <v>172</v>
      </c>
      <c r="J161" s="92">
        <v>7</v>
      </c>
      <c r="K161" s="103">
        <f>5</f>
        <v>5</v>
      </c>
      <c r="L161" s="69">
        <f>IFERROR(IF(Tabella2730[[#This Row],[Data inizio]]="","",DATE($L$1,Tabella2730[[#This Row],[Colonna3]],Tabella2730[[#This Row],[Data inizio]])),"")</f>
        <v>45073</v>
      </c>
      <c r="M161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61" s="60" t="str">
        <f>TEXT(Tabella2730[[#This Row],[Data piena inizio]],"ggg")</f>
        <v>sab</v>
      </c>
      <c r="O161" s="60" t="str">
        <f>TEXT(Tabella2730[[#This Row],[Data piena fine]],"ggg")</f>
        <v/>
      </c>
      <c r="P161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62" spans="1:16" ht="37.5" customHeight="1" x14ac:dyDescent="0.25">
      <c r="B162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27</v>
      </c>
      <c r="C162" s="80" t="str">
        <f>"Maggio"</f>
        <v>Maggio</v>
      </c>
      <c r="D162" s="92"/>
      <c r="E162" s="92" t="s">
        <v>22</v>
      </c>
      <c r="F162" s="92">
        <v>27</v>
      </c>
      <c r="G162" s="92"/>
      <c r="H162" s="92" t="s">
        <v>329</v>
      </c>
      <c r="I162" s="92" t="s">
        <v>440</v>
      </c>
      <c r="J162" s="92">
        <v>7</v>
      </c>
      <c r="K162" s="103">
        <f>5</f>
        <v>5</v>
      </c>
      <c r="L162" s="69">
        <f>IFERROR(IF(Tabella2730[[#This Row],[Data inizio]]="","",DATE($L$1,Tabella2730[[#This Row],[Colonna3]],Tabella2730[[#This Row],[Data inizio]])),"")</f>
        <v>45073</v>
      </c>
      <c r="M162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62" s="60" t="str">
        <f>TEXT(Tabella2730[[#This Row],[Data piena inizio]],"ggg")</f>
        <v>sab</v>
      </c>
      <c r="O162" s="60" t="str">
        <f>TEXT(Tabella2730[[#This Row],[Data piena fine]],"ggg")</f>
        <v/>
      </c>
      <c r="P162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63" spans="1:16" ht="37.5" customHeight="1" x14ac:dyDescent="0.25">
      <c r="B163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28</v>
      </c>
      <c r="C163" s="80" t="str">
        <f t="shared" si="15"/>
        <v>Maggio</v>
      </c>
      <c r="D163" s="104" t="s">
        <v>595</v>
      </c>
      <c r="E163" s="104" t="s">
        <v>23</v>
      </c>
      <c r="F163" s="104">
        <v>28</v>
      </c>
      <c r="G163" s="104"/>
      <c r="H163" s="92" t="s">
        <v>327</v>
      </c>
      <c r="I163" s="104" t="s">
        <v>155</v>
      </c>
      <c r="J163" s="104">
        <v>1</v>
      </c>
      <c r="K163" s="102">
        <f>5</f>
        <v>5</v>
      </c>
      <c r="L163" s="70">
        <f>IFERROR(IF(Tabella2730[[#This Row],[Data inizio]]="","",DATE($L$1,Tabella2730[[#This Row],[Colonna3]],Tabella2730[[#This Row],[Data inizio]])),"")</f>
        <v>45074</v>
      </c>
      <c r="M163" s="70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63" s="78" t="str">
        <f>TEXT(Tabella2730[[#This Row],[Data piena inizio]],"ggg")</f>
        <v>dom</v>
      </c>
      <c r="O163" s="78" t="str">
        <f>TEXT(Tabella2730[[#This Row],[Data piena fine]],"ggg")</f>
        <v/>
      </c>
      <c r="P163" s="78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64" spans="1:16" ht="37.5" customHeight="1" x14ac:dyDescent="0.25">
      <c r="B164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28</v>
      </c>
      <c r="C164" s="80" t="str">
        <f>"Maggio"</f>
        <v>Maggio</v>
      </c>
      <c r="D164" s="92"/>
      <c r="E164" s="92" t="s">
        <v>23</v>
      </c>
      <c r="F164" s="92">
        <v>28</v>
      </c>
      <c r="G164" s="92"/>
      <c r="H164" s="92" t="s">
        <v>327</v>
      </c>
      <c r="I164" s="92" t="s">
        <v>549</v>
      </c>
      <c r="J164" s="92">
        <v>3</v>
      </c>
      <c r="K164" s="103">
        <f>5</f>
        <v>5</v>
      </c>
      <c r="L164" s="69">
        <f>IFERROR(IF(Tabella2730[[#This Row],[Data inizio]]="","",DATE($L$1,Tabella2730[[#This Row],[Colonna3]],Tabella2730[[#This Row],[Data inizio]])),"")</f>
        <v>45074</v>
      </c>
      <c r="M164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64" s="60" t="str">
        <f>TEXT(Tabella2730[[#This Row],[Data piena inizio]],"ggg")</f>
        <v>dom</v>
      </c>
      <c r="O164" s="60" t="str">
        <f>TEXT(Tabella2730[[#This Row],[Data piena fine]],"ggg")</f>
        <v/>
      </c>
      <c r="P164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65" spans="1:16" ht="37.5" customHeight="1" x14ac:dyDescent="0.25">
      <c r="B165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28</v>
      </c>
      <c r="C165" s="80" t="str">
        <f>"Maggio"</f>
        <v>Maggio</v>
      </c>
      <c r="D165" s="92" t="s">
        <v>589</v>
      </c>
      <c r="E165" s="92" t="s">
        <v>22</v>
      </c>
      <c r="F165" s="92">
        <v>28</v>
      </c>
      <c r="G165" s="92"/>
      <c r="H165" s="92" t="s">
        <v>329</v>
      </c>
      <c r="I165" s="92" t="s">
        <v>531</v>
      </c>
      <c r="J165" s="92">
        <v>4</v>
      </c>
      <c r="K165" s="103">
        <f>5</f>
        <v>5</v>
      </c>
      <c r="L165" s="69">
        <f>IFERROR(IF(Tabella2730[[#This Row],[Data inizio]]="","",DATE($L$1,Tabella2730[[#This Row],[Colonna3]],Tabella2730[[#This Row],[Data inizio]])),"")</f>
        <v>45074</v>
      </c>
      <c r="M165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65" s="60" t="str">
        <f>TEXT(Tabella2730[[#This Row],[Data piena inizio]],"ggg")</f>
        <v>dom</v>
      </c>
      <c r="O165" s="60" t="str">
        <f>TEXT(Tabella2730[[#This Row],[Data piena fine]],"ggg")</f>
        <v/>
      </c>
      <c r="P165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66" spans="1:16" ht="37.5" customHeight="1" x14ac:dyDescent="0.25">
      <c r="B166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28</v>
      </c>
      <c r="C166" s="80" t="str">
        <f>"Maggio"</f>
        <v>Maggio</v>
      </c>
      <c r="D166" s="92"/>
      <c r="E166" s="92" t="s">
        <v>23</v>
      </c>
      <c r="F166" s="92">
        <v>28</v>
      </c>
      <c r="G166" s="92"/>
      <c r="H166" s="92" t="s">
        <v>327</v>
      </c>
      <c r="I166" s="92" t="s">
        <v>145</v>
      </c>
      <c r="J166" s="92">
        <v>4</v>
      </c>
      <c r="K166" s="103">
        <f>5</f>
        <v>5</v>
      </c>
      <c r="L166" s="69">
        <f>IFERROR(IF(Tabella2730[[#This Row],[Data inizio]]="","",DATE($L$1,Tabella2730[[#This Row],[Colonna3]],Tabella2730[[#This Row],[Data inizio]])),"")</f>
        <v>45074</v>
      </c>
      <c r="M166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66" s="60" t="str">
        <f>TEXT(Tabella2730[[#This Row],[Data piena inizio]],"ggg")</f>
        <v>dom</v>
      </c>
      <c r="O166" s="60" t="str">
        <f>TEXT(Tabella2730[[#This Row],[Data piena fine]],"ggg")</f>
        <v/>
      </c>
      <c r="P166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67" spans="1:16" ht="37.5" customHeight="1" x14ac:dyDescent="0.25">
      <c r="B167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28</v>
      </c>
      <c r="C167" s="80" t="str">
        <f t="shared" si="15"/>
        <v>Maggio</v>
      </c>
      <c r="D167" s="92" t="s">
        <v>589</v>
      </c>
      <c r="E167" s="92" t="s">
        <v>23</v>
      </c>
      <c r="F167" s="92">
        <v>28</v>
      </c>
      <c r="G167" s="92"/>
      <c r="H167" s="92" t="s">
        <v>436</v>
      </c>
      <c r="I167" s="92" t="s">
        <v>171</v>
      </c>
      <c r="J167" s="92">
        <v>7</v>
      </c>
      <c r="K167" s="103">
        <f>5</f>
        <v>5</v>
      </c>
      <c r="L167" s="69">
        <f>IFERROR(IF(Tabella2730[[#This Row],[Data inizio]]="","",DATE($L$1,Tabella2730[[#This Row],[Colonna3]],Tabella2730[[#This Row],[Data inizio]])),"")</f>
        <v>45074</v>
      </c>
      <c r="M167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67" s="60" t="str">
        <f>TEXT(Tabella2730[[#This Row],[Data piena inizio]],"ggg")</f>
        <v>dom</v>
      </c>
      <c r="O167" s="60" t="str">
        <f>TEXT(Tabella2730[[#This Row],[Data piena fine]],"ggg")</f>
        <v/>
      </c>
      <c r="P167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68" spans="1:16" ht="37.5" customHeight="1" x14ac:dyDescent="0.25">
      <c r="B168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28</v>
      </c>
      <c r="C168" s="80" t="str">
        <f>"Maggio"</f>
        <v>Maggio</v>
      </c>
      <c r="D168" s="92"/>
      <c r="E168" s="92" t="s">
        <v>24</v>
      </c>
      <c r="F168" s="92">
        <v>28</v>
      </c>
      <c r="G168" s="92"/>
      <c r="H168" s="92" t="s">
        <v>439</v>
      </c>
      <c r="I168" s="92" t="s">
        <v>170</v>
      </c>
      <c r="J168" s="92">
        <v>7</v>
      </c>
      <c r="K168" s="103">
        <f>5</f>
        <v>5</v>
      </c>
      <c r="L168" s="69">
        <f>IFERROR(IF(Tabella2730[[#This Row],[Data inizio]]="","",DATE($L$1,Tabella2730[[#This Row],[Colonna3]],Tabella2730[[#This Row],[Data inizio]])),"")</f>
        <v>45074</v>
      </c>
      <c r="M168" s="6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68" s="60" t="str">
        <f>TEXT(Tabella2730[[#This Row],[Data piena inizio]],"ggg")</f>
        <v>dom</v>
      </c>
      <c r="O168" s="60" t="str">
        <f>TEXT(Tabella2730[[#This Row],[Data piena fine]],"ggg")</f>
        <v/>
      </c>
      <c r="P168" s="60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69" spans="1:16" ht="37.5" customHeight="1" x14ac:dyDescent="0.25">
      <c r="B169" s="80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/>
      </c>
      <c r="C169" s="80" t="str">
        <f t="shared" si="15"/>
        <v>Maggio</v>
      </c>
      <c r="D169" s="104"/>
      <c r="E169" s="104"/>
      <c r="F169" s="104"/>
      <c r="G169" s="104"/>
      <c r="H169" s="104"/>
      <c r="I169" s="104"/>
      <c r="J169" s="104"/>
      <c r="K169" s="102">
        <f>5</f>
        <v>5</v>
      </c>
      <c r="L169" s="70" t="str">
        <f>IFERROR(IF(Tabella2730[[#This Row],[Data inizio]]="","",DATE($L$1,Tabella2730[[#This Row],[Colonna3]],Tabella2730[[#This Row],[Data inizio]])),"")</f>
        <v/>
      </c>
      <c r="M169" s="70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69" s="78" t="str">
        <f>TEXT(Tabella2730[[#This Row],[Data piena inizio]],"ggg")</f>
        <v/>
      </c>
      <c r="O169" s="78" t="str">
        <f>TEXT(Tabella2730[[#This Row],[Data piena fine]],"ggg")</f>
        <v/>
      </c>
      <c r="P169" s="78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/>
      </c>
    </row>
    <row r="170" spans="1:16" ht="37.5" customHeight="1" x14ac:dyDescent="0.25">
      <c r="B170" s="80" t="s">
        <v>28</v>
      </c>
      <c r="C170" s="81" t="s">
        <v>34</v>
      </c>
      <c r="D170" s="93" t="s">
        <v>17</v>
      </c>
      <c r="E170" s="93" t="s">
        <v>16</v>
      </c>
      <c r="F170" s="93" t="s">
        <v>60</v>
      </c>
      <c r="G170" s="93" t="s">
        <v>61</v>
      </c>
      <c r="H170" s="94" t="s">
        <v>30</v>
      </c>
      <c r="I170" s="93" t="s">
        <v>10</v>
      </c>
      <c r="J170" s="93" t="s">
        <v>25</v>
      </c>
      <c r="K170" s="84" t="s">
        <v>109</v>
      </c>
      <c r="L170" s="68" t="s">
        <v>112</v>
      </c>
      <c r="M170" s="68" t="s">
        <v>113</v>
      </c>
      <c r="N170" s="68" t="s">
        <v>114</v>
      </c>
      <c r="O170" s="68" t="s">
        <v>115</v>
      </c>
      <c r="P170" s="68" t="s">
        <v>29</v>
      </c>
    </row>
    <row r="171" spans="1:16" ht="37.5" customHeight="1" x14ac:dyDescent="0.25">
      <c r="B171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/>
      </c>
      <c r="C171" s="81" t="str">
        <f t="shared" ref="C171" si="17">"Giugno"</f>
        <v>Giugno</v>
      </c>
      <c r="D171" s="98"/>
      <c r="E171" s="99"/>
      <c r="F171" s="99"/>
      <c r="G171" s="99" t="s">
        <v>65</v>
      </c>
      <c r="H171" s="96" t="s">
        <v>4</v>
      </c>
      <c r="I171" s="99"/>
      <c r="J171" s="100"/>
      <c r="K171" s="85">
        <f>6</f>
        <v>6</v>
      </c>
      <c r="L171" s="72" t="str">
        <f>IFERROR(IF(Tabella2731[[#This Row],[Data inizio]]="","",DATE($L$1,Tabella2731[[#This Row],[Colonna3]],Tabella2731[[#This Row],[Data inizio]])),"")</f>
        <v/>
      </c>
      <c r="M171" s="7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1" s="73" t="str">
        <f>TEXT(Tabella2731[[#This Row],[Data piena inizio]],"ggg")</f>
        <v/>
      </c>
      <c r="O171" s="71" t="str">
        <f>TEXT(Tabella2731[[#This Row],[Data piena fine]],"ggg")</f>
        <v/>
      </c>
      <c r="P171" s="71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/>
      </c>
    </row>
    <row r="172" spans="1:16" ht="37.5" customHeight="1" x14ac:dyDescent="0.25">
      <c r="B172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2 - 4</v>
      </c>
      <c r="C172" s="81" t="str">
        <f t="shared" ref="C172:C186" si="18">"Giugno"</f>
        <v>Giugno</v>
      </c>
      <c r="D172" s="101"/>
      <c r="E172" s="101" t="s">
        <v>51</v>
      </c>
      <c r="F172" s="101">
        <v>2</v>
      </c>
      <c r="G172" s="101">
        <v>4</v>
      </c>
      <c r="H172" s="101" t="s">
        <v>42</v>
      </c>
      <c r="I172" s="101" t="s">
        <v>43</v>
      </c>
      <c r="J172" s="92">
        <v>1</v>
      </c>
      <c r="K172" s="103">
        <f>6</f>
        <v>6</v>
      </c>
      <c r="L172" s="69">
        <f>IFERROR(IF(Tabella2731[[#This Row],[Data inizio]]="","",DATE($L$1,Tabella2731[[#This Row],[Colonna3]],Tabella2731[[#This Row],[Data inizio]])),"")</f>
        <v>45079</v>
      </c>
      <c r="M172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45081</v>
      </c>
      <c r="N172" s="77" t="str">
        <f>TEXT(Tabella2731[[#This Row],[Data piena inizio]],"ggg")</f>
        <v>ven</v>
      </c>
      <c r="O172" s="60" t="str">
        <f>TEXT(Tabella2731[[#This Row],[Data piena fine]],"ggg")</f>
        <v>dom</v>
      </c>
      <c r="P172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 - dom</v>
      </c>
    </row>
    <row r="173" spans="1:16" s="62" customFormat="1" ht="37.5" customHeight="1" x14ac:dyDescent="0.25">
      <c r="A173" s="79"/>
      <c r="B173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</v>
      </c>
      <c r="C173" s="81" t="str">
        <f>"Giugno"</f>
        <v>Giugno</v>
      </c>
      <c r="D173" s="101"/>
      <c r="E173" s="101" t="s">
        <v>23</v>
      </c>
      <c r="F173" s="101">
        <v>2</v>
      </c>
      <c r="G173" s="101"/>
      <c r="H173" s="92" t="s">
        <v>327</v>
      </c>
      <c r="I173" s="101" t="s">
        <v>487</v>
      </c>
      <c r="J173" s="92">
        <v>2</v>
      </c>
      <c r="K173" s="103">
        <f>6</f>
        <v>6</v>
      </c>
      <c r="L173" s="69">
        <f>IFERROR(IF(Tabella2731[[#This Row],[Data inizio]]="","",DATE($L$1,Tabella2731[[#This Row],[Colonna3]],Tabella2731[[#This Row],[Data inizio]])),"")</f>
        <v>45079</v>
      </c>
      <c r="M173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3" s="77" t="str">
        <f>TEXT(Tabella2731[[#This Row],[Data piena inizio]],"ggg")</f>
        <v>ven</v>
      </c>
      <c r="O173" s="60" t="str">
        <f>TEXT(Tabella2731[[#This Row],[Data piena fine]],"ggg")</f>
        <v/>
      </c>
      <c r="P173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174" spans="1:16" s="62" customFormat="1" ht="37.5" customHeight="1" x14ac:dyDescent="0.25">
      <c r="A174" s="79"/>
      <c r="B174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2 - 3</v>
      </c>
      <c r="C174" s="81" t="str">
        <f>"Giugno"</f>
        <v>Giugno</v>
      </c>
      <c r="D174" s="101"/>
      <c r="E174" s="101" t="s">
        <v>18</v>
      </c>
      <c r="F174" s="101">
        <v>2</v>
      </c>
      <c r="G174" s="101">
        <v>3</v>
      </c>
      <c r="H174" s="101" t="s">
        <v>463</v>
      </c>
      <c r="I174" s="101" t="s">
        <v>464</v>
      </c>
      <c r="J174" s="92">
        <v>4</v>
      </c>
      <c r="K174" s="103">
        <f>6</f>
        <v>6</v>
      </c>
      <c r="L174" s="69">
        <f>IFERROR(IF(Tabella2731[[#This Row],[Data inizio]]="","",DATE($L$1,Tabella2731[[#This Row],[Colonna3]],Tabella2731[[#This Row],[Data inizio]])),"")</f>
        <v>45079</v>
      </c>
      <c r="M174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45080</v>
      </c>
      <c r="N174" s="77" t="str">
        <f>TEXT(Tabella2731[[#This Row],[Data piena inizio]],"ggg")</f>
        <v>ven</v>
      </c>
      <c r="O174" s="60" t="str">
        <f>TEXT(Tabella2731[[#This Row],[Data piena fine]],"ggg")</f>
        <v>sab</v>
      </c>
      <c r="P174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 - sab</v>
      </c>
    </row>
    <row r="175" spans="1:16" ht="37.5" customHeight="1" x14ac:dyDescent="0.25">
      <c r="B175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</v>
      </c>
      <c r="C175" s="81" t="str">
        <f>"Giugno"</f>
        <v>Giugno</v>
      </c>
      <c r="D175" s="101"/>
      <c r="E175" s="101" t="s">
        <v>23</v>
      </c>
      <c r="F175" s="101">
        <v>2</v>
      </c>
      <c r="G175" s="101"/>
      <c r="H175" s="92" t="s">
        <v>438</v>
      </c>
      <c r="I175" s="92" t="s">
        <v>173</v>
      </c>
      <c r="J175" s="92">
        <v>7</v>
      </c>
      <c r="K175" s="103">
        <f>6</f>
        <v>6</v>
      </c>
      <c r="L175" s="69">
        <f>IFERROR(IF(Tabella2731[[#This Row],[Data inizio]]="","",DATE($L$1,Tabella2731[[#This Row],[Colonna3]],Tabella2731[[#This Row],[Data inizio]])),"")</f>
        <v>45079</v>
      </c>
      <c r="M175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5" s="77" t="str">
        <f>TEXT(Tabella2731[[#This Row],[Data piena inizio]],"ggg")</f>
        <v>ven</v>
      </c>
      <c r="O175" s="60" t="str">
        <f>TEXT(Tabella2731[[#This Row],[Data piena fine]],"ggg")</f>
        <v/>
      </c>
      <c r="P175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176" spans="1:16" ht="37.5" customHeight="1" x14ac:dyDescent="0.25">
      <c r="B176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</v>
      </c>
      <c r="C176" s="81" t="str">
        <f t="shared" si="18"/>
        <v>Giugno</v>
      </c>
      <c r="D176" s="101"/>
      <c r="E176" s="101" t="s">
        <v>24</v>
      </c>
      <c r="F176" s="101">
        <v>3</v>
      </c>
      <c r="G176" s="101"/>
      <c r="H176" s="101" t="s">
        <v>328</v>
      </c>
      <c r="I176" s="101" t="s">
        <v>158</v>
      </c>
      <c r="J176" s="92">
        <v>1</v>
      </c>
      <c r="K176" s="103">
        <f>6</f>
        <v>6</v>
      </c>
      <c r="L176" s="69">
        <f>IFERROR(IF(Tabella2731[[#This Row],[Data inizio]]="","",DATE($L$1,Tabella2731[[#This Row],[Colonna3]],Tabella2731[[#This Row],[Data inizio]])),"")</f>
        <v>45080</v>
      </c>
      <c r="M176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6" s="77" t="str">
        <f>TEXT(Tabella2731[[#This Row],[Data piena inizio]],"ggg")</f>
        <v>sab</v>
      </c>
      <c r="O176" s="60" t="str">
        <f>TEXT(Tabella2731[[#This Row],[Data piena fine]],"ggg")</f>
        <v/>
      </c>
      <c r="P176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77" spans="2:16" ht="37.5" customHeight="1" x14ac:dyDescent="0.25">
      <c r="B177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</v>
      </c>
      <c r="C177" s="81" t="str">
        <f>"Giugno"</f>
        <v>Giugno</v>
      </c>
      <c r="D177" s="101"/>
      <c r="E177" s="101" t="s">
        <v>24</v>
      </c>
      <c r="F177" s="101">
        <v>3</v>
      </c>
      <c r="G177" s="101"/>
      <c r="H177" s="101" t="s">
        <v>328</v>
      </c>
      <c r="I177" s="92" t="s">
        <v>195</v>
      </c>
      <c r="J177" s="92">
        <v>3</v>
      </c>
      <c r="K177" s="103">
        <f>6</f>
        <v>6</v>
      </c>
      <c r="L177" s="69">
        <f>IFERROR(IF(Tabella2731[[#This Row],[Data inizio]]="","",DATE($L$1,Tabella2731[[#This Row],[Colonna3]],Tabella2731[[#This Row],[Data inizio]])),"")</f>
        <v>45080</v>
      </c>
      <c r="M177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7" s="77" t="str">
        <f>TEXT(Tabella2731[[#This Row],[Data piena inizio]],"ggg")</f>
        <v>sab</v>
      </c>
      <c r="O177" s="60" t="str">
        <f>TEXT(Tabella2731[[#This Row],[Data piena fine]],"ggg")</f>
        <v/>
      </c>
      <c r="P177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78" spans="2:16" ht="37.5" customHeight="1" x14ac:dyDescent="0.25">
      <c r="B178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</v>
      </c>
      <c r="C178" s="80" t="str">
        <f t="shared" si="18"/>
        <v>Giugno</v>
      </c>
      <c r="D178" s="92"/>
      <c r="E178" s="92" t="s">
        <v>22</v>
      </c>
      <c r="F178" s="92">
        <v>3</v>
      </c>
      <c r="G178" s="92"/>
      <c r="H178" s="92" t="s">
        <v>329</v>
      </c>
      <c r="I178" s="92" t="s">
        <v>440</v>
      </c>
      <c r="J178" s="92">
        <v>7</v>
      </c>
      <c r="K178" s="103">
        <f>6</f>
        <v>6</v>
      </c>
      <c r="L178" s="69">
        <f>IFERROR(IF(Tabella2731[[#This Row],[Data inizio]]="","",DATE($L$1,Tabella2731[[#This Row],[Colonna3]],Tabella2731[[#This Row],[Data inizio]])),"")</f>
        <v>45080</v>
      </c>
      <c r="M178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8" s="60" t="str">
        <f>TEXT(Tabella2731[[#This Row],[Data piena inizio]],"ggg")</f>
        <v>sab</v>
      </c>
      <c r="O178" s="60" t="str">
        <f>TEXT(Tabella2731[[#This Row],[Data piena fine]],"ggg")</f>
        <v/>
      </c>
      <c r="P178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79" spans="2:16" ht="37.5" customHeight="1" x14ac:dyDescent="0.25">
      <c r="B179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</v>
      </c>
      <c r="C179" s="80" t="str">
        <f>"Giugno"</f>
        <v>Giugno</v>
      </c>
      <c r="D179" s="92" t="s">
        <v>580</v>
      </c>
      <c r="E179" s="92" t="s">
        <v>22</v>
      </c>
      <c r="F179" s="92">
        <v>3</v>
      </c>
      <c r="G179" s="92"/>
      <c r="H179" s="92" t="s">
        <v>329</v>
      </c>
      <c r="I179" s="92" t="s">
        <v>170</v>
      </c>
      <c r="J179" s="92">
        <v>7</v>
      </c>
      <c r="K179" s="103">
        <f>6</f>
        <v>6</v>
      </c>
      <c r="L179" s="69">
        <f>IFERROR(IF(Tabella2731[[#This Row],[Data inizio]]="","",DATE($L$1,Tabella2731[[#This Row],[Colonna3]],Tabella2731[[#This Row],[Data inizio]])),"")</f>
        <v>45080</v>
      </c>
      <c r="M179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9" s="60" t="str">
        <f>TEXT(Tabella2731[[#This Row],[Data piena inizio]],"ggg")</f>
        <v>sab</v>
      </c>
      <c r="O179" s="60" t="str">
        <f>TEXT(Tabella2731[[#This Row],[Data piena fine]],"ggg")</f>
        <v/>
      </c>
      <c r="P179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80" spans="2:16" ht="37.5" customHeight="1" x14ac:dyDescent="0.25">
      <c r="B180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3 - 4</v>
      </c>
      <c r="C180" s="80" t="str">
        <f>"Giugno"</f>
        <v>Giugno</v>
      </c>
      <c r="D180" s="92"/>
      <c r="E180" s="92" t="s">
        <v>18</v>
      </c>
      <c r="F180" s="92">
        <v>3</v>
      </c>
      <c r="G180" s="92">
        <v>4</v>
      </c>
      <c r="H180" s="92" t="s">
        <v>324</v>
      </c>
      <c r="I180" s="92" t="s">
        <v>172</v>
      </c>
      <c r="J180" s="92">
        <v>7</v>
      </c>
      <c r="K180" s="103">
        <f>6</f>
        <v>6</v>
      </c>
      <c r="L180" s="69">
        <f>IFERROR(IF(Tabella2731[[#This Row],[Data inizio]]="","",DATE($L$1,Tabella2731[[#This Row],[Colonna3]],Tabella2731[[#This Row],[Data inizio]])),"")</f>
        <v>45080</v>
      </c>
      <c r="M180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45081</v>
      </c>
      <c r="N180" s="60" t="str">
        <f>TEXT(Tabella2731[[#This Row],[Data piena inizio]],"ggg")</f>
        <v>sab</v>
      </c>
      <c r="O180" s="60" t="str">
        <f>TEXT(Tabella2731[[#This Row],[Data piena fine]],"ggg")</f>
        <v>dom</v>
      </c>
      <c r="P180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 - dom</v>
      </c>
    </row>
    <row r="181" spans="2:16" ht="37.5" customHeight="1" x14ac:dyDescent="0.25">
      <c r="B181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4</v>
      </c>
      <c r="C181" s="80" t="str">
        <f>"Giugno"</f>
        <v>Giugno</v>
      </c>
      <c r="D181" s="92"/>
      <c r="E181" s="92" t="s">
        <v>23</v>
      </c>
      <c r="F181" s="92">
        <v>4</v>
      </c>
      <c r="G181" s="92"/>
      <c r="H181" s="92" t="s">
        <v>327</v>
      </c>
      <c r="I181" s="92" t="s">
        <v>491</v>
      </c>
      <c r="J181" s="92">
        <v>2</v>
      </c>
      <c r="K181" s="103">
        <f>6</f>
        <v>6</v>
      </c>
      <c r="L181" s="69">
        <f>IFERROR(IF(Tabella2731[[#This Row],[Data inizio]]="","",DATE($L$1,Tabella2731[[#This Row],[Colonna3]],Tabella2731[[#This Row],[Data inizio]])),"")</f>
        <v>45081</v>
      </c>
      <c r="M181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1" s="60" t="str">
        <f>TEXT(Tabella2731[[#This Row],[Data piena inizio]],"ggg")</f>
        <v>dom</v>
      </c>
      <c r="O181" s="60" t="str">
        <f>TEXT(Tabella2731[[#This Row],[Data piena fine]],"ggg")</f>
        <v/>
      </c>
      <c r="P181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82" spans="2:16" ht="37.5" customHeight="1" x14ac:dyDescent="0.25">
      <c r="B182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4</v>
      </c>
      <c r="C182" s="80" t="str">
        <f t="shared" si="18"/>
        <v>Giugno</v>
      </c>
      <c r="D182" s="92"/>
      <c r="E182" s="92" t="s">
        <v>22</v>
      </c>
      <c r="F182" s="92">
        <v>4</v>
      </c>
      <c r="G182" s="92"/>
      <c r="H182" s="92" t="s">
        <v>329</v>
      </c>
      <c r="I182" s="92" t="s">
        <v>145</v>
      </c>
      <c r="J182" s="92">
        <v>4</v>
      </c>
      <c r="K182" s="103">
        <f>6</f>
        <v>6</v>
      </c>
      <c r="L182" s="69">
        <f>IFERROR(IF(Tabella2731[[#This Row],[Data inizio]]="","",DATE($L$1,Tabella2731[[#This Row],[Colonna3]],Tabella2731[[#This Row],[Data inizio]])),"")</f>
        <v>45081</v>
      </c>
      <c r="M182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2" s="60" t="str">
        <f>TEXT(Tabella2731[[#This Row],[Data piena inizio]],"ggg")</f>
        <v>dom</v>
      </c>
      <c r="O182" s="60" t="str">
        <f>TEXT(Tabella2731[[#This Row],[Data piena fine]],"ggg")</f>
        <v/>
      </c>
      <c r="P182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83" spans="2:16" ht="37.5" customHeight="1" x14ac:dyDescent="0.25">
      <c r="B183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4 - 5</v>
      </c>
      <c r="C183" s="80" t="str">
        <f t="shared" si="18"/>
        <v>Giugno</v>
      </c>
      <c r="D183" s="92"/>
      <c r="E183" s="92" t="s">
        <v>21</v>
      </c>
      <c r="F183" s="92">
        <v>4</v>
      </c>
      <c r="G183" s="92">
        <v>5</v>
      </c>
      <c r="H183" s="92" t="s">
        <v>297</v>
      </c>
      <c r="I183" s="92" t="s">
        <v>83</v>
      </c>
      <c r="J183" s="92">
        <v>6</v>
      </c>
      <c r="K183" s="103">
        <f>6</f>
        <v>6</v>
      </c>
      <c r="L183" s="69">
        <f>IFERROR(IF(Tabella2731[[#This Row],[Data inizio]]="","",DATE($L$1,Tabella2731[[#This Row],[Colonna3]],Tabella2731[[#This Row],[Data inizio]])),"")</f>
        <v>45081</v>
      </c>
      <c r="M183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45082</v>
      </c>
      <c r="N183" s="60" t="str">
        <f>TEXT(Tabella2731[[#This Row],[Data piena inizio]],"ggg")</f>
        <v>dom</v>
      </c>
      <c r="O183" s="60" t="str">
        <f>TEXT(Tabella2731[[#This Row],[Data piena fine]],"ggg")</f>
        <v>lun</v>
      </c>
      <c r="P183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 - lun</v>
      </c>
    </row>
    <row r="184" spans="2:16" ht="37.5" customHeight="1" x14ac:dyDescent="0.25">
      <c r="B184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4</v>
      </c>
      <c r="C184" s="80" t="str">
        <f>"Giugno"</f>
        <v>Giugno</v>
      </c>
      <c r="D184" s="92" t="s">
        <v>580</v>
      </c>
      <c r="E184" s="92" t="s">
        <v>22</v>
      </c>
      <c r="F184" s="92">
        <v>4</v>
      </c>
      <c r="G184" s="92"/>
      <c r="H184" s="92" t="s">
        <v>519</v>
      </c>
      <c r="I184" s="92" t="s">
        <v>137</v>
      </c>
      <c r="J184" s="92">
        <v>6</v>
      </c>
      <c r="K184" s="103">
        <f>6</f>
        <v>6</v>
      </c>
      <c r="L184" s="69">
        <f>IFERROR(IF(Tabella2731[[#This Row],[Data inizio]]="","",DATE($L$1,Tabella2731[[#This Row],[Colonna3]],Tabella2731[[#This Row],[Data inizio]])),"")</f>
        <v>45081</v>
      </c>
      <c r="M184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4" s="60" t="str">
        <f>TEXT(Tabella2731[[#This Row],[Data piena inizio]],"ggg")</f>
        <v>dom</v>
      </c>
      <c r="O184" s="60" t="str">
        <f>TEXT(Tabella2731[[#This Row],[Data piena fine]],"ggg")</f>
        <v/>
      </c>
      <c r="P184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85" spans="2:16" ht="37.5" customHeight="1" x14ac:dyDescent="0.25">
      <c r="B185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4</v>
      </c>
      <c r="C185" s="80" t="str">
        <f t="shared" si="18"/>
        <v>Giugno</v>
      </c>
      <c r="D185" s="92"/>
      <c r="E185" s="92" t="s">
        <v>23</v>
      </c>
      <c r="F185" s="92">
        <v>4</v>
      </c>
      <c r="G185" s="92"/>
      <c r="H185" s="92" t="s">
        <v>438</v>
      </c>
      <c r="I185" s="92" t="s">
        <v>445</v>
      </c>
      <c r="J185" s="92">
        <v>7</v>
      </c>
      <c r="K185" s="103">
        <f>6</f>
        <v>6</v>
      </c>
      <c r="L185" s="69">
        <f>IFERROR(IF(Tabella2731[[#This Row],[Data inizio]]="","",DATE($L$1,Tabella2731[[#This Row],[Colonna3]],Tabella2731[[#This Row],[Data inizio]])),"")</f>
        <v>45081</v>
      </c>
      <c r="M185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5" s="60" t="str">
        <f>TEXT(Tabella2731[[#This Row],[Data piena inizio]],"ggg")</f>
        <v>dom</v>
      </c>
      <c r="O185" s="60" t="str">
        <f>TEXT(Tabella2731[[#This Row],[Data piena fine]],"ggg")</f>
        <v/>
      </c>
      <c r="P185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86" spans="2:16" ht="37.5" customHeight="1" x14ac:dyDescent="0.25">
      <c r="B186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7</v>
      </c>
      <c r="C186" s="80" t="str">
        <f t="shared" si="18"/>
        <v>Giugno</v>
      </c>
      <c r="D186" s="92"/>
      <c r="E186" s="92" t="s">
        <v>23</v>
      </c>
      <c r="F186" s="92">
        <v>7</v>
      </c>
      <c r="G186" s="92"/>
      <c r="H186" s="92" t="s">
        <v>327</v>
      </c>
      <c r="I186" s="92" t="s">
        <v>147</v>
      </c>
      <c r="J186" s="92">
        <v>4</v>
      </c>
      <c r="K186" s="103">
        <f>6</f>
        <v>6</v>
      </c>
      <c r="L186" s="69">
        <f>IFERROR(IF(Tabella2731[[#This Row],[Data inizio]]="","",DATE($L$1,Tabella2731[[#This Row],[Colonna3]],Tabella2731[[#This Row],[Data inizio]])),"")</f>
        <v>45084</v>
      </c>
      <c r="M186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6" s="60" t="str">
        <f>TEXT(Tabella2731[[#This Row],[Data piena inizio]],"ggg")</f>
        <v>mer</v>
      </c>
      <c r="O186" s="60" t="str">
        <f>TEXT(Tabella2731[[#This Row],[Data piena fine]],"ggg")</f>
        <v/>
      </c>
      <c r="P186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87" spans="2:16" ht="37.5" customHeight="1" x14ac:dyDescent="0.25">
      <c r="B187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7 - 10</v>
      </c>
      <c r="C187" s="80" t="str">
        <f t="shared" ref="C187:C245" si="19">"Giugno"</f>
        <v>Giugno</v>
      </c>
      <c r="D187" s="92"/>
      <c r="E187" s="92" t="s">
        <v>20</v>
      </c>
      <c r="F187" s="92">
        <v>7</v>
      </c>
      <c r="G187" s="92">
        <v>10</v>
      </c>
      <c r="H187" s="92" t="s">
        <v>244</v>
      </c>
      <c r="I187" s="92" t="s">
        <v>86</v>
      </c>
      <c r="J187" s="92">
        <v>6</v>
      </c>
      <c r="K187" s="103">
        <f>6</f>
        <v>6</v>
      </c>
      <c r="L187" s="69">
        <f>IFERROR(IF(Tabella2731[[#This Row],[Data inizio]]="","",DATE($L$1,Tabella2731[[#This Row],[Colonna3]],Tabella2731[[#This Row],[Data inizio]])),"")</f>
        <v>45084</v>
      </c>
      <c r="M187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45087</v>
      </c>
      <c r="N187" s="60" t="str">
        <f>TEXT(Tabella2731[[#This Row],[Data piena inizio]],"ggg")</f>
        <v>mer</v>
      </c>
      <c r="O187" s="60" t="str">
        <f>TEXT(Tabella2731[[#This Row],[Data piena fine]],"ggg")</f>
        <v>sab</v>
      </c>
      <c r="P187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 - sab</v>
      </c>
    </row>
    <row r="188" spans="2:16" ht="37.5" customHeight="1" x14ac:dyDescent="0.25">
      <c r="B188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8</v>
      </c>
      <c r="C188" s="80" t="str">
        <f>"Giugno"</f>
        <v>Giugno</v>
      </c>
      <c r="D188" s="92"/>
      <c r="E188" s="92" t="s">
        <v>23</v>
      </c>
      <c r="F188" s="92">
        <v>8</v>
      </c>
      <c r="G188" s="92"/>
      <c r="H188" s="92" t="s">
        <v>327</v>
      </c>
      <c r="I188" s="92" t="s">
        <v>144</v>
      </c>
      <c r="J188" s="92">
        <v>4</v>
      </c>
      <c r="K188" s="103">
        <f>6</f>
        <v>6</v>
      </c>
      <c r="L188" s="69">
        <f>IFERROR(IF(Tabella2731[[#This Row],[Data inizio]]="","",DATE($L$1,Tabella2731[[#This Row],[Colonna3]],Tabella2731[[#This Row],[Data inizio]])),"")</f>
        <v>45085</v>
      </c>
      <c r="M188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8" s="60" t="str">
        <f>TEXT(Tabella2731[[#This Row],[Data piena inizio]],"ggg")</f>
        <v>gio</v>
      </c>
      <c r="O188" s="60" t="str">
        <f>TEXT(Tabella2731[[#This Row],[Data piena fine]],"ggg")</f>
        <v/>
      </c>
      <c r="P188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</v>
      </c>
    </row>
    <row r="189" spans="2:16" ht="37.5" customHeight="1" x14ac:dyDescent="0.25">
      <c r="B189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10 - 11</v>
      </c>
      <c r="C189" s="80" t="str">
        <f>"Giugno"</f>
        <v>Giugno</v>
      </c>
      <c r="D189" s="92"/>
      <c r="E189" s="92" t="s">
        <v>18</v>
      </c>
      <c r="F189" s="92">
        <v>10</v>
      </c>
      <c r="G189" s="92">
        <v>11</v>
      </c>
      <c r="H189" s="92" t="s">
        <v>324</v>
      </c>
      <c r="I189" s="92" t="s">
        <v>160</v>
      </c>
      <c r="J189" s="92">
        <v>1</v>
      </c>
      <c r="K189" s="103">
        <f>6</f>
        <v>6</v>
      </c>
      <c r="L189" s="69">
        <f>IFERROR(IF(Tabella2731[[#This Row],[Data inizio]]="","",DATE($L$1,Tabella2731[[#This Row],[Colonna3]],Tabella2731[[#This Row],[Data inizio]])),"")</f>
        <v>45087</v>
      </c>
      <c r="M189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45088</v>
      </c>
      <c r="N189" s="60" t="str">
        <f>TEXT(Tabella2731[[#This Row],[Data piena inizio]],"ggg")</f>
        <v>sab</v>
      </c>
      <c r="O189" s="60" t="str">
        <f>TEXT(Tabella2731[[#This Row],[Data piena fine]],"ggg")</f>
        <v>dom</v>
      </c>
      <c r="P189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 - dom</v>
      </c>
    </row>
    <row r="190" spans="2:16" ht="37.5" customHeight="1" x14ac:dyDescent="0.25">
      <c r="B190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10</v>
      </c>
      <c r="C190" s="80" t="str">
        <f>"Giugno"</f>
        <v>Giugno</v>
      </c>
      <c r="D190" s="92"/>
      <c r="E190" s="92" t="s">
        <v>24</v>
      </c>
      <c r="F190" s="92">
        <v>10</v>
      </c>
      <c r="G190" s="92"/>
      <c r="H190" s="92" t="s">
        <v>481</v>
      </c>
      <c r="I190" s="92" t="s">
        <v>492</v>
      </c>
      <c r="J190" s="92">
        <v>2</v>
      </c>
      <c r="K190" s="103">
        <f>6</f>
        <v>6</v>
      </c>
      <c r="L190" s="69">
        <f>IFERROR(IF(Tabella2731[[#This Row],[Data inizio]]="","",DATE($L$1,Tabella2731[[#This Row],[Colonna3]],Tabella2731[[#This Row],[Data inizio]])),"")</f>
        <v>45087</v>
      </c>
      <c r="M190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0" s="60" t="str">
        <f>TEXT(Tabella2731[[#This Row],[Data piena inizio]],"ggg")</f>
        <v>sab</v>
      </c>
      <c r="O190" s="60" t="str">
        <f>TEXT(Tabella2731[[#This Row],[Data piena fine]],"ggg")</f>
        <v/>
      </c>
      <c r="P190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91" spans="2:16" ht="37.5" customHeight="1" x14ac:dyDescent="0.25">
      <c r="B191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10</v>
      </c>
      <c r="C191" s="80" t="str">
        <f>"Giugno"</f>
        <v>Giugno</v>
      </c>
      <c r="D191" s="92"/>
      <c r="E191" s="92" t="s">
        <v>24</v>
      </c>
      <c r="F191" s="92">
        <v>10</v>
      </c>
      <c r="G191" s="92"/>
      <c r="H191" s="101" t="s">
        <v>328</v>
      </c>
      <c r="I191" s="92" t="s">
        <v>148</v>
      </c>
      <c r="J191" s="92">
        <v>4</v>
      </c>
      <c r="K191" s="103">
        <f>6</f>
        <v>6</v>
      </c>
      <c r="L191" s="69">
        <f>IFERROR(IF(Tabella2731[[#This Row],[Data inizio]]="","",DATE($L$1,Tabella2731[[#This Row],[Colonna3]],Tabella2731[[#This Row],[Data inizio]])),"")</f>
        <v>45087</v>
      </c>
      <c r="M191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1" s="60" t="str">
        <f>TEXT(Tabella2731[[#This Row],[Data piena inizio]],"ggg")</f>
        <v>sab</v>
      </c>
      <c r="O191" s="60" t="str">
        <f>TEXT(Tabella2731[[#This Row],[Data piena fine]],"ggg")</f>
        <v/>
      </c>
      <c r="P191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92" spans="2:16" ht="37.5" customHeight="1" x14ac:dyDescent="0.25">
      <c r="B192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10 - 12</v>
      </c>
      <c r="C192" s="80" t="str">
        <f t="shared" si="19"/>
        <v>Giugno</v>
      </c>
      <c r="D192" s="92"/>
      <c r="E192" s="92" t="s">
        <v>20</v>
      </c>
      <c r="F192" s="92">
        <v>10</v>
      </c>
      <c r="G192" s="92">
        <v>12</v>
      </c>
      <c r="H192" s="92" t="s">
        <v>245</v>
      </c>
      <c r="I192" s="92" t="s">
        <v>175</v>
      </c>
      <c r="J192" s="92">
        <v>6</v>
      </c>
      <c r="K192" s="103">
        <f>6</f>
        <v>6</v>
      </c>
      <c r="L192" s="69">
        <f>IFERROR(IF(Tabella2731[[#This Row],[Data inizio]]="","",DATE($L$1,Tabella2731[[#This Row],[Colonna3]],Tabella2731[[#This Row],[Data inizio]])),"")</f>
        <v>45087</v>
      </c>
      <c r="M192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45089</v>
      </c>
      <c r="N192" s="60" t="str">
        <f>TEXT(Tabella2731[[#This Row],[Data piena inizio]],"ggg")</f>
        <v>sab</v>
      </c>
      <c r="O192" s="60" t="str">
        <f>TEXT(Tabella2731[[#This Row],[Data piena fine]],"ggg")</f>
        <v>lun</v>
      </c>
      <c r="P192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 - lun</v>
      </c>
    </row>
    <row r="193" spans="2:16" ht="37.5" customHeight="1" x14ac:dyDescent="0.25">
      <c r="B193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10</v>
      </c>
      <c r="C193" s="80" t="str">
        <f t="shared" ref="C193:C198" si="20">"Giugno"</f>
        <v>Giugno</v>
      </c>
      <c r="D193" s="92"/>
      <c r="E193" s="92" t="s">
        <v>24</v>
      </c>
      <c r="F193" s="92">
        <v>10</v>
      </c>
      <c r="G193" s="92"/>
      <c r="H193" s="92" t="s">
        <v>437</v>
      </c>
      <c r="I193" s="92" t="s">
        <v>174</v>
      </c>
      <c r="J193" s="92">
        <v>7</v>
      </c>
      <c r="K193" s="103">
        <f>6</f>
        <v>6</v>
      </c>
      <c r="L193" s="69">
        <f>IFERROR(IF(Tabella2731[[#This Row],[Data inizio]]="","",DATE($L$1,Tabella2731[[#This Row],[Colonna3]],Tabella2731[[#This Row],[Data inizio]])),"")</f>
        <v>45087</v>
      </c>
      <c r="M193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3" s="60" t="str">
        <f>TEXT(Tabella2731[[#This Row],[Data piena inizio]],"ggg")</f>
        <v>sab</v>
      </c>
      <c r="O193" s="60" t="str">
        <f>TEXT(Tabella2731[[#This Row],[Data piena fine]],"ggg")</f>
        <v/>
      </c>
      <c r="P193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94" spans="2:16" ht="37.5" customHeight="1" x14ac:dyDescent="0.25">
      <c r="B194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11</v>
      </c>
      <c r="C194" s="80" t="str">
        <f>"Giugno"</f>
        <v>Giugno</v>
      </c>
      <c r="D194" s="92"/>
      <c r="E194" s="92" t="s">
        <v>22</v>
      </c>
      <c r="F194" s="92">
        <v>11</v>
      </c>
      <c r="G194" s="92"/>
      <c r="H194" s="92" t="s">
        <v>550</v>
      </c>
      <c r="I194" s="92" t="s">
        <v>194</v>
      </c>
      <c r="J194" s="92">
        <v>3</v>
      </c>
      <c r="K194" s="103">
        <f>6</f>
        <v>6</v>
      </c>
      <c r="L194" s="69">
        <f>IFERROR(IF(Tabella2731[[#This Row],[Data inizio]]="","",DATE($L$1,Tabella2731[[#This Row],[Colonna3]],Tabella2731[[#This Row],[Data inizio]])),"")</f>
        <v>45088</v>
      </c>
      <c r="M194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4" s="60" t="str">
        <f>TEXT(Tabella2731[[#This Row],[Data piena inizio]],"ggg")</f>
        <v>dom</v>
      </c>
      <c r="O194" s="60" t="str">
        <f>TEXT(Tabella2731[[#This Row],[Data piena fine]],"ggg")</f>
        <v/>
      </c>
      <c r="P194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95" spans="2:16" ht="37.5" customHeight="1" x14ac:dyDescent="0.25">
      <c r="B195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11</v>
      </c>
      <c r="C195" s="80" t="str">
        <f t="shared" si="20"/>
        <v>Giugno</v>
      </c>
      <c r="D195" s="92"/>
      <c r="E195" s="92" t="s">
        <v>23</v>
      </c>
      <c r="F195" s="92">
        <v>11</v>
      </c>
      <c r="G195" s="92"/>
      <c r="H195" s="92" t="s">
        <v>436</v>
      </c>
      <c r="I195" s="92" t="s">
        <v>174</v>
      </c>
      <c r="J195" s="92">
        <v>7</v>
      </c>
      <c r="K195" s="103">
        <f>6</f>
        <v>6</v>
      </c>
      <c r="L195" s="69">
        <f>IFERROR(IF(Tabella2731[[#This Row],[Data inizio]]="","",DATE($L$1,Tabella2731[[#This Row],[Colonna3]],Tabella2731[[#This Row],[Data inizio]])),"")</f>
        <v>45088</v>
      </c>
      <c r="M195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5" s="60" t="str">
        <f>TEXT(Tabella2731[[#This Row],[Data piena inizio]],"ggg")</f>
        <v>dom</v>
      </c>
      <c r="O195" s="60" t="str">
        <f>TEXT(Tabella2731[[#This Row],[Data piena fine]],"ggg")</f>
        <v/>
      </c>
      <c r="P195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96" spans="2:16" ht="37.5" customHeight="1" x14ac:dyDescent="0.25">
      <c r="B196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13 - 14</v>
      </c>
      <c r="C196" s="80" t="str">
        <f>"Giugno"</f>
        <v>Giugno</v>
      </c>
      <c r="D196" s="92"/>
      <c r="E196" s="92" t="s">
        <v>21</v>
      </c>
      <c r="F196" s="92">
        <v>13</v>
      </c>
      <c r="G196" s="92">
        <v>14</v>
      </c>
      <c r="H196" s="92" t="s">
        <v>493</v>
      </c>
      <c r="I196" s="92" t="s">
        <v>98</v>
      </c>
      <c r="J196" s="92">
        <v>2</v>
      </c>
      <c r="K196" s="103">
        <f>6</f>
        <v>6</v>
      </c>
      <c r="L196" s="69">
        <f>IFERROR(IF(Tabella2731[[#This Row],[Data inizio]]="","",DATE($L$1,Tabella2731[[#This Row],[Colonna3]],Tabella2731[[#This Row],[Data inizio]])),"")</f>
        <v>45090</v>
      </c>
      <c r="M196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45091</v>
      </c>
      <c r="N196" s="60" t="str">
        <f>TEXT(Tabella2731[[#This Row],[Data piena inizio]],"ggg")</f>
        <v>mar</v>
      </c>
      <c r="O196" s="60" t="str">
        <f>TEXT(Tabella2731[[#This Row],[Data piena fine]],"ggg")</f>
        <v>mer</v>
      </c>
      <c r="P196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mar - mer</v>
      </c>
    </row>
    <row r="197" spans="2:16" ht="37.5" customHeight="1" x14ac:dyDescent="0.25">
      <c r="B197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13</v>
      </c>
      <c r="C197" s="80" t="str">
        <f t="shared" si="20"/>
        <v>Giugno</v>
      </c>
      <c r="D197" s="92"/>
      <c r="E197" s="92" t="s">
        <v>23</v>
      </c>
      <c r="F197" s="92">
        <v>13</v>
      </c>
      <c r="G197" s="92"/>
      <c r="H197" s="92" t="s">
        <v>327</v>
      </c>
      <c r="I197" s="92" t="s">
        <v>131</v>
      </c>
      <c r="J197" s="92">
        <v>5</v>
      </c>
      <c r="K197" s="103">
        <f>6</f>
        <v>6</v>
      </c>
      <c r="L197" s="69">
        <f>IFERROR(IF(Tabella2731[[#This Row],[Data inizio]]="","",DATE($L$1,Tabella2731[[#This Row],[Colonna3]],Tabella2731[[#This Row],[Data inizio]])),"")</f>
        <v>45090</v>
      </c>
      <c r="M197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7" s="60" t="str">
        <f>TEXT(Tabella2731[[#This Row],[Data piena inizio]],"ggg")</f>
        <v>mar</v>
      </c>
      <c r="O197" s="60" t="str">
        <f>TEXT(Tabella2731[[#This Row],[Data piena fine]],"ggg")</f>
        <v/>
      </c>
      <c r="P197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mar</v>
      </c>
    </row>
    <row r="198" spans="2:16" ht="37.5" customHeight="1" x14ac:dyDescent="0.25">
      <c r="B198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14</v>
      </c>
      <c r="C198" s="80" t="str">
        <f t="shared" si="20"/>
        <v>Giugno</v>
      </c>
      <c r="D198" s="92"/>
      <c r="E198" s="92" t="s">
        <v>23</v>
      </c>
      <c r="F198" s="92">
        <v>14</v>
      </c>
      <c r="G198" s="92"/>
      <c r="H198" s="101" t="s">
        <v>467</v>
      </c>
      <c r="I198" s="92" t="s">
        <v>464</v>
      </c>
      <c r="J198" s="92">
        <v>4</v>
      </c>
      <c r="K198" s="103">
        <f>6</f>
        <v>6</v>
      </c>
      <c r="L198" s="69">
        <f>IFERROR(IF(Tabella2731[[#This Row],[Data inizio]]="","",DATE($L$1,Tabella2731[[#This Row],[Colonna3]],Tabella2731[[#This Row],[Data inizio]])),"")</f>
        <v>45091</v>
      </c>
      <c r="M198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8" s="60" t="str">
        <f>TEXT(Tabella2731[[#This Row],[Data piena inizio]],"ggg")</f>
        <v>mer</v>
      </c>
      <c r="O198" s="60" t="str">
        <f>TEXT(Tabella2731[[#This Row],[Data piena fine]],"ggg")</f>
        <v/>
      </c>
      <c r="P198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99" spans="2:16" ht="37.5" customHeight="1" x14ac:dyDescent="0.25">
      <c r="B199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15 - 17</v>
      </c>
      <c r="C199" s="80" t="str">
        <f t="shared" ref="C199:C244" si="21">"Giugno"</f>
        <v>Giugno</v>
      </c>
      <c r="D199" s="92"/>
      <c r="E199" s="92" t="s">
        <v>59</v>
      </c>
      <c r="F199" s="92">
        <v>15</v>
      </c>
      <c r="G199" s="92">
        <v>17</v>
      </c>
      <c r="H199" s="92" t="s">
        <v>281</v>
      </c>
      <c r="I199" s="92" t="s">
        <v>87</v>
      </c>
      <c r="J199" s="92">
        <v>1</v>
      </c>
      <c r="K199" s="103">
        <f>6</f>
        <v>6</v>
      </c>
      <c r="L199" s="69">
        <f>IFERROR(IF(Tabella2731[[#This Row],[Data inizio]]="","",DATE($L$1,Tabella2731[[#This Row],[Colonna3]],Tabella2731[[#This Row],[Data inizio]])),"")</f>
        <v>45092</v>
      </c>
      <c r="M199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45094</v>
      </c>
      <c r="N199" s="60" t="str">
        <f>TEXT(Tabella2731[[#This Row],[Data piena inizio]],"ggg")</f>
        <v>gio</v>
      </c>
      <c r="O199" s="60" t="str">
        <f>TEXT(Tabella2731[[#This Row],[Data piena fine]],"ggg")</f>
        <v>sab</v>
      </c>
      <c r="P199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 - sab</v>
      </c>
    </row>
    <row r="200" spans="2:16" ht="37.5" customHeight="1" x14ac:dyDescent="0.25">
      <c r="B200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15 - 17</v>
      </c>
      <c r="C200" s="80" t="str">
        <f t="shared" ref="C200:C213" si="22">"Giugno"</f>
        <v>Giugno</v>
      </c>
      <c r="D200" s="92"/>
      <c r="E200" s="92" t="s">
        <v>51</v>
      </c>
      <c r="F200" s="92">
        <v>15</v>
      </c>
      <c r="G200" s="92">
        <v>17</v>
      </c>
      <c r="H200" s="92" t="s">
        <v>399</v>
      </c>
      <c r="I200" s="92" t="s">
        <v>52</v>
      </c>
      <c r="J200" s="92">
        <v>3</v>
      </c>
      <c r="K200" s="103">
        <f>6</f>
        <v>6</v>
      </c>
      <c r="L200" s="69">
        <f>IFERROR(IF(Tabella2731[[#This Row],[Data inizio]]="","",DATE($L$1,Tabella2731[[#This Row],[Colonna3]],Tabella2731[[#This Row],[Data inizio]])),"")</f>
        <v>45092</v>
      </c>
      <c r="M200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45094</v>
      </c>
      <c r="N200" s="60" t="str">
        <f>TEXT(Tabella2731[[#This Row],[Data piena inizio]],"ggg")</f>
        <v>gio</v>
      </c>
      <c r="O200" s="60" t="str">
        <f>TEXT(Tabella2731[[#This Row],[Data piena fine]],"ggg")</f>
        <v>sab</v>
      </c>
      <c r="P200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 - sab</v>
      </c>
    </row>
    <row r="201" spans="2:16" ht="37.5" customHeight="1" x14ac:dyDescent="0.25">
      <c r="B201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15 - 16</v>
      </c>
      <c r="C201" s="80" t="str">
        <f>"Giugno"</f>
        <v>Giugno</v>
      </c>
      <c r="D201" s="92"/>
      <c r="E201" s="92" t="s">
        <v>21</v>
      </c>
      <c r="F201" s="92">
        <v>15</v>
      </c>
      <c r="G201" s="92">
        <v>16</v>
      </c>
      <c r="H201" s="92" t="s">
        <v>21</v>
      </c>
      <c r="I201" s="92" t="s">
        <v>300</v>
      </c>
      <c r="J201" s="92">
        <v>4</v>
      </c>
      <c r="K201" s="103">
        <f>6</f>
        <v>6</v>
      </c>
      <c r="L201" s="69">
        <f>IFERROR(IF(Tabella2731[[#This Row],[Data inizio]]="","",DATE($L$1,Tabella2731[[#This Row],[Colonna3]],Tabella2731[[#This Row],[Data inizio]])),"")</f>
        <v>45092</v>
      </c>
      <c r="M201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45093</v>
      </c>
      <c r="N201" s="60" t="str">
        <f>TEXT(Tabella2731[[#This Row],[Data piena inizio]],"ggg")</f>
        <v>gio</v>
      </c>
      <c r="O201" s="60" t="str">
        <f>TEXT(Tabella2731[[#This Row],[Data piena fine]],"ggg")</f>
        <v>ven</v>
      </c>
      <c r="P201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 - ven</v>
      </c>
    </row>
    <row r="202" spans="2:16" ht="37.5" customHeight="1" x14ac:dyDescent="0.25">
      <c r="B202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15</v>
      </c>
      <c r="C202" s="80" t="str">
        <f t="shared" si="22"/>
        <v>Giugno</v>
      </c>
      <c r="D202" s="92"/>
      <c r="E202" s="92" t="s">
        <v>22</v>
      </c>
      <c r="F202" s="92">
        <v>15</v>
      </c>
      <c r="G202" s="92"/>
      <c r="H202" s="92" t="s">
        <v>329</v>
      </c>
      <c r="I202" s="92" t="s">
        <v>168</v>
      </c>
      <c r="J202" s="92">
        <v>7</v>
      </c>
      <c r="K202" s="103">
        <f>6</f>
        <v>6</v>
      </c>
      <c r="L202" s="69">
        <f>IFERROR(IF(Tabella2731[[#This Row],[Data inizio]]="","",DATE($L$1,Tabella2731[[#This Row],[Colonna3]],Tabella2731[[#This Row],[Data inizio]])),"")</f>
        <v>45092</v>
      </c>
      <c r="M202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2" s="60" t="str">
        <f>TEXT(Tabella2731[[#This Row],[Data piena inizio]],"ggg")</f>
        <v>gio</v>
      </c>
      <c r="O202" s="60" t="str">
        <f>TEXT(Tabella2731[[#This Row],[Data piena fine]],"ggg")</f>
        <v/>
      </c>
      <c r="P202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</v>
      </c>
    </row>
    <row r="203" spans="2:16" ht="37.5" customHeight="1" x14ac:dyDescent="0.25">
      <c r="B203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16</v>
      </c>
      <c r="C203" s="80" t="str">
        <f t="shared" si="22"/>
        <v>Giugno</v>
      </c>
      <c r="D203" s="92"/>
      <c r="E203" s="92" t="s">
        <v>23</v>
      </c>
      <c r="F203" s="92">
        <v>16</v>
      </c>
      <c r="G203" s="92"/>
      <c r="H203" s="92" t="s">
        <v>327</v>
      </c>
      <c r="I203" s="92" t="s">
        <v>126</v>
      </c>
      <c r="J203" s="92">
        <v>5</v>
      </c>
      <c r="K203" s="103">
        <f>6</f>
        <v>6</v>
      </c>
      <c r="L203" s="69">
        <f>IFERROR(IF(Tabella2731[[#This Row],[Data inizio]]="","",DATE($L$1,Tabella2731[[#This Row],[Colonna3]],Tabella2731[[#This Row],[Data inizio]])),"")</f>
        <v>45093</v>
      </c>
      <c r="M203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3" s="60" t="str">
        <f>TEXT(Tabella2731[[#This Row],[Data piena inizio]],"ggg")</f>
        <v>ven</v>
      </c>
      <c r="O203" s="60" t="str">
        <f>TEXT(Tabella2731[[#This Row],[Data piena fine]],"ggg")</f>
        <v/>
      </c>
      <c r="P203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204" spans="2:16" ht="37.5" customHeight="1" x14ac:dyDescent="0.25">
      <c r="B204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16</v>
      </c>
      <c r="C204" s="80" t="str">
        <f t="shared" si="22"/>
        <v>Giugno</v>
      </c>
      <c r="D204" s="92"/>
      <c r="E204" s="92" t="s">
        <v>24</v>
      </c>
      <c r="F204" s="92">
        <v>16</v>
      </c>
      <c r="G204" s="92"/>
      <c r="H204" s="101" t="s">
        <v>328</v>
      </c>
      <c r="I204" s="92" t="s">
        <v>90</v>
      </c>
      <c r="J204" s="92">
        <v>6</v>
      </c>
      <c r="K204" s="103">
        <f>6</f>
        <v>6</v>
      </c>
      <c r="L204" s="69">
        <f>IFERROR(IF(Tabella2731[[#This Row],[Data inizio]]="","",DATE($L$1,Tabella2731[[#This Row],[Colonna3]],Tabella2731[[#This Row],[Data inizio]])),"")</f>
        <v>45093</v>
      </c>
      <c r="M204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4" s="60" t="str">
        <f>TEXT(Tabella2731[[#This Row],[Data piena inizio]],"ggg")</f>
        <v>ven</v>
      </c>
      <c r="O204" s="60" t="str">
        <f>TEXT(Tabella2731[[#This Row],[Data piena fine]],"ggg")</f>
        <v/>
      </c>
      <c r="P204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205" spans="2:16" ht="37.5" customHeight="1" x14ac:dyDescent="0.25">
      <c r="B205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</v>
      </c>
      <c r="C205" s="80" t="str">
        <f t="shared" ref="C205:C210" si="23">"Giugno"</f>
        <v>Giugno</v>
      </c>
      <c r="D205" s="92" t="s">
        <v>596</v>
      </c>
      <c r="E205" s="92" t="s">
        <v>23</v>
      </c>
      <c r="F205" s="92">
        <v>17</v>
      </c>
      <c r="G205" s="92"/>
      <c r="H205" s="92" t="s">
        <v>327</v>
      </c>
      <c r="I205" s="104" t="s">
        <v>155</v>
      </c>
      <c r="J205" s="92">
        <v>1</v>
      </c>
      <c r="K205" s="103">
        <f>6</f>
        <v>6</v>
      </c>
      <c r="L205" s="69">
        <f>IFERROR(IF(Tabella2731[[#This Row],[Data inizio]]="","",DATE($L$1,Tabella2731[[#This Row],[Colonna3]],Tabella2731[[#This Row],[Data inizio]])),"")</f>
        <v>45094</v>
      </c>
      <c r="M205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5" s="60" t="str">
        <f>TEXT(Tabella2731[[#This Row],[Data piena inizio]],"ggg")</f>
        <v>sab</v>
      </c>
      <c r="O205" s="60" t="str">
        <f>TEXT(Tabella2731[[#This Row],[Data piena fine]],"ggg")</f>
        <v/>
      </c>
      <c r="P205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206" spans="2:16" ht="37.5" customHeight="1" x14ac:dyDescent="0.25">
      <c r="B206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</v>
      </c>
      <c r="C206" s="80" t="str">
        <f t="shared" si="23"/>
        <v>Giugno</v>
      </c>
      <c r="D206" s="92"/>
      <c r="E206" s="92" t="s">
        <v>23</v>
      </c>
      <c r="F206" s="92">
        <v>17</v>
      </c>
      <c r="G206" s="92"/>
      <c r="H206" s="92" t="s">
        <v>327</v>
      </c>
      <c r="I206" s="92" t="s">
        <v>142</v>
      </c>
      <c r="J206" s="92">
        <v>4</v>
      </c>
      <c r="K206" s="103">
        <f>6</f>
        <v>6</v>
      </c>
      <c r="L206" s="69">
        <f>IFERROR(IF(Tabella2731[[#This Row],[Data inizio]]="","",DATE($L$1,Tabella2731[[#This Row],[Colonna3]],Tabella2731[[#This Row],[Data inizio]])),"")</f>
        <v>45094</v>
      </c>
      <c r="M206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6" s="60" t="str">
        <f>TEXT(Tabella2731[[#This Row],[Data piena inizio]],"ggg")</f>
        <v>sab</v>
      </c>
      <c r="O206" s="60" t="str">
        <f>TEXT(Tabella2731[[#This Row],[Data piena fine]],"ggg")</f>
        <v/>
      </c>
      <c r="P206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207" spans="2:16" ht="37.5" customHeight="1" x14ac:dyDescent="0.25">
      <c r="B207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</v>
      </c>
      <c r="C207" s="80" t="str">
        <f t="shared" si="23"/>
        <v>Giugno</v>
      </c>
      <c r="D207" s="92"/>
      <c r="E207" s="92" t="s">
        <v>24</v>
      </c>
      <c r="F207" s="92">
        <v>17</v>
      </c>
      <c r="G207" s="92"/>
      <c r="H207" s="101" t="s">
        <v>328</v>
      </c>
      <c r="I207" s="92" t="s">
        <v>131</v>
      </c>
      <c r="J207" s="92">
        <v>5</v>
      </c>
      <c r="K207" s="103">
        <f>6</f>
        <v>6</v>
      </c>
      <c r="L207" s="69">
        <f>IFERROR(IF(Tabella2731[[#This Row],[Data inizio]]="","",DATE($L$1,Tabella2731[[#This Row],[Colonna3]],Tabella2731[[#This Row],[Data inizio]])),"")</f>
        <v>45094</v>
      </c>
      <c r="M207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7" s="60" t="str">
        <f>TEXT(Tabella2731[[#This Row],[Data piena inizio]],"ggg")</f>
        <v>sab</v>
      </c>
      <c r="O207" s="60" t="str">
        <f>TEXT(Tabella2731[[#This Row],[Data piena fine]],"ggg")</f>
        <v/>
      </c>
      <c r="P207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208" spans="2:16" ht="37.5" customHeight="1" x14ac:dyDescent="0.25">
      <c r="B208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</v>
      </c>
      <c r="C208" s="80" t="str">
        <f t="shared" si="23"/>
        <v>Giugno</v>
      </c>
      <c r="D208" s="92"/>
      <c r="E208" s="92" t="s">
        <v>24</v>
      </c>
      <c r="F208" s="92">
        <v>17</v>
      </c>
      <c r="G208" s="92"/>
      <c r="H208" s="92" t="s">
        <v>439</v>
      </c>
      <c r="I208" s="92" t="s">
        <v>173</v>
      </c>
      <c r="J208" s="92">
        <v>7</v>
      </c>
      <c r="K208" s="103">
        <f>6</f>
        <v>6</v>
      </c>
      <c r="L208" s="69">
        <f>IFERROR(IF(Tabella2731[[#This Row],[Data inizio]]="","",DATE($L$1,Tabella2731[[#This Row],[Colonna3]],Tabella2731[[#This Row],[Data inizio]])),"")</f>
        <v>45094</v>
      </c>
      <c r="M208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8" s="60" t="str">
        <f>TEXT(Tabella2731[[#This Row],[Data piena inizio]],"ggg")</f>
        <v>sab</v>
      </c>
      <c r="O208" s="60" t="str">
        <f>TEXT(Tabella2731[[#This Row],[Data piena fine]],"ggg")</f>
        <v/>
      </c>
      <c r="P208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209" spans="2:16" ht="37.5" customHeight="1" x14ac:dyDescent="0.25">
      <c r="B209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</v>
      </c>
      <c r="C209" s="80" t="str">
        <f t="shared" si="23"/>
        <v>Giugno</v>
      </c>
      <c r="D209" s="92"/>
      <c r="E209" s="92" t="s">
        <v>23</v>
      </c>
      <c r="F209" s="92">
        <v>17</v>
      </c>
      <c r="G209" s="92"/>
      <c r="H209" s="92" t="s">
        <v>436</v>
      </c>
      <c r="I209" s="92" t="s">
        <v>172</v>
      </c>
      <c r="J209" s="92">
        <v>7</v>
      </c>
      <c r="K209" s="103">
        <f>6</f>
        <v>6</v>
      </c>
      <c r="L209" s="69">
        <f>IFERROR(IF(Tabella2731[[#This Row],[Data inizio]]="","",DATE($L$1,Tabella2731[[#This Row],[Colonna3]],Tabella2731[[#This Row],[Data inizio]])),"")</f>
        <v>45094</v>
      </c>
      <c r="M209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9" s="60" t="str">
        <f>TEXT(Tabella2731[[#This Row],[Data piena inizio]],"ggg")</f>
        <v>sab</v>
      </c>
      <c r="O209" s="60" t="str">
        <f>TEXT(Tabella2731[[#This Row],[Data piena fine]],"ggg")</f>
        <v/>
      </c>
      <c r="P209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210" spans="2:16" ht="37.5" customHeight="1" x14ac:dyDescent="0.25">
      <c r="B210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18</v>
      </c>
      <c r="C210" s="80" t="str">
        <f t="shared" si="23"/>
        <v>Giugno</v>
      </c>
      <c r="D210" s="92"/>
      <c r="E210" s="92" t="s">
        <v>22</v>
      </c>
      <c r="F210" s="92">
        <v>18</v>
      </c>
      <c r="G210" s="92"/>
      <c r="H210" s="101" t="s">
        <v>329</v>
      </c>
      <c r="I210" s="92" t="s">
        <v>332</v>
      </c>
      <c r="J210" s="92">
        <v>1</v>
      </c>
      <c r="K210" s="103">
        <f>6</f>
        <v>6</v>
      </c>
      <c r="L210" s="69">
        <f>IFERROR(IF(Tabella2731[[#This Row],[Data inizio]]="","",DATE($L$1,Tabella2731[[#This Row],[Colonna3]],Tabella2731[[#This Row],[Data inizio]])),"")</f>
        <v>45095</v>
      </c>
      <c r="M210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0" s="60" t="str">
        <f>TEXT(Tabella2731[[#This Row],[Data piena inizio]],"ggg")</f>
        <v>dom</v>
      </c>
      <c r="O210" s="60" t="str">
        <f>TEXT(Tabella2731[[#This Row],[Data piena fine]],"ggg")</f>
        <v/>
      </c>
      <c r="P210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11" spans="2:16" ht="37.5" customHeight="1" x14ac:dyDescent="0.25">
      <c r="B211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18</v>
      </c>
      <c r="C211" s="80" t="str">
        <f t="shared" si="22"/>
        <v>Giugno</v>
      </c>
      <c r="D211" s="92"/>
      <c r="E211" s="92" t="s">
        <v>24</v>
      </c>
      <c r="F211" s="92">
        <v>18</v>
      </c>
      <c r="G211" s="92"/>
      <c r="H211" s="101" t="s">
        <v>328</v>
      </c>
      <c r="I211" s="92" t="s">
        <v>199</v>
      </c>
      <c r="J211" s="92">
        <v>3</v>
      </c>
      <c r="K211" s="103">
        <f>6</f>
        <v>6</v>
      </c>
      <c r="L211" s="69">
        <f>IFERROR(IF(Tabella2731[[#This Row],[Data inizio]]="","",DATE($L$1,Tabella2731[[#This Row],[Colonna3]],Tabella2731[[#This Row],[Data inizio]])),"")</f>
        <v>45095</v>
      </c>
      <c r="M211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1" s="60" t="str">
        <f>TEXT(Tabella2731[[#This Row],[Data piena inizio]],"ggg")</f>
        <v>dom</v>
      </c>
      <c r="O211" s="60" t="str">
        <f>TEXT(Tabella2731[[#This Row],[Data piena fine]],"ggg")</f>
        <v/>
      </c>
      <c r="P211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12" spans="2:16" ht="37.5" customHeight="1" x14ac:dyDescent="0.25">
      <c r="B212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18</v>
      </c>
      <c r="C212" s="80" t="str">
        <f>"Giugno"</f>
        <v>Giugno</v>
      </c>
      <c r="D212" s="92"/>
      <c r="E212" s="92" t="s">
        <v>22</v>
      </c>
      <c r="F212" s="92">
        <v>18</v>
      </c>
      <c r="G212" s="92"/>
      <c r="H212" s="101" t="s">
        <v>329</v>
      </c>
      <c r="I212" s="92" t="s">
        <v>199</v>
      </c>
      <c r="J212" s="92">
        <v>3</v>
      </c>
      <c r="K212" s="103">
        <f>6</f>
        <v>6</v>
      </c>
      <c r="L212" s="69">
        <f>IFERROR(IF(Tabella2731[[#This Row],[Data inizio]]="","",DATE($L$1,Tabella2731[[#This Row],[Colonna3]],Tabella2731[[#This Row],[Data inizio]])),"")</f>
        <v>45095</v>
      </c>
      <c r="M212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2" s="60" t="str">
        <f>TEXT(Tabella2731[[#This Row],[Data piena inizio]],"ggg")</f>
        <v>dom</v>
      </c>
      <c r="O212" s="60" t="str">
        <f>TEXT(Tabella2731[[#This Row],[Data piena fine]],"ggg")</f>
        <v/>
      </c>
      <c r="P212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13" spans="2:16" ht="37.5" customHeight="1" x14ac:dyDescent="0.25">
      <c r="B213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18</v>
      </c>
      <c r="C213" s="80" t="str">
        <f t="shared" si="22"/>
        <v>Giugno</v>
      </c>
      <c r="D213" s="92"/>
      <c r="E213" s="92" t="s">
        <v>22</v>
      </c>
      <c r="F213" s="92">
        <v>18</v>
      </c>
      <c r="G213" s="92"/>
      <c r="H213" s="101" t="s">
        <v>442</v>
      </c>
      <c r="I213" s="92" t="s">
        <v>172</v>
      </c>
      <c r="J213" s="92">
        <v>7</v>
      </c>
      <c r="K213" s="103">
        <f>6</f>
        <v>6</v>
      </c>
      <c r="L213" s="69">
        <f>IFERROR(IF(Tabella2731[[#This Row],[Data inizio]]="","",DATE($L$1,Tabella2731[[#This Row],[Colonna3]],Tabella2731[[#This Row],[Data inizio]])),"")</f>
        <v>45095</v>
      </c>
      <c r="M213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3" s="60" t="str">
        <f>TEXT(Tabella2731[[#This Row],[Data piena inizio]],"ggg")</f>
        <v>dom</v>
      </c>
      <c r="O213" s="60" t="str">
        <f>TEXT(Tabella2731[[#This Row],[Data piena fine]],"ggg")</f>
        <v/>
      </c>
      <c r="P213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14" spans="2:16" ht="37.5" customHeight="1" x14ac:dyDescent="0.25">
      <c r="B214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18</v>
      </c>
      <c r="C214" s="80" t="str">
        <f t="shared" ref="C214:C219" si="24">"Giugno"</f>
        <v>Giugno</v>
      </c>
      <c r="D214" s="92"/>
      <c r="E214" s="92" t="s">
        <v>22</v>
      </c>
      <c r="F214" s="92">
        <v>18</v>
      </c>
      <c r="G214" s="92"/>
      <c r="H214" s="101" t="s">
        <v>329</v>
      </c>
      <c r="I214" s="92" t="s">
        <v>168</v>
      </c>
      <c r="J214" s="92">
        <v>7</v>
      </c>
      <c r="K214" s="103">
        <f>6</f>
        <v>6</v>
      </c>
      <c r="L214" s="69">
        <f>IFERROR(IF(Tabella2731[[#This Row],[Data inizio]]="","",DATE($L$1,Tabella2731[[#This Row],[Colonna3]],Tabella2731[[#This Row],[Data inizio]])),"")</f>
        <v>45095</v>
      </c>
      <c r="M214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4" s="60" t="str">
        <f>TEXT(Tabella2731[[#This Row],[Data piena inizio]],"ggg")</f>
        <v>dom</v>
      </c>
      <c r="O214" s="60" t="str">
        <f>TEXT(Tabella2731[[#This Row],[Data piena fine]],"ggg")</f>
        <v/>
      </c>
      <c r="P214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15" spans="2:16" ht="37.5" customHeight="1" x14ac:dyDescent="0.25">
      <c r="B215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18</v>
      </c>
      <c r="C215" s="80" t="str">
        <f t="shared" si="24"/>
        <v>Giugno</v>
      </c>
      <c r="D215" s="92"/>
      <c r="E215" s="92" t="s">
        <v>22</v>
      </c>
      <c r="F215" s="92">
        <v>18</v>
      </c>
      <c r="G215" s="92"/>
      <c r="H215" s="101" t="s">
        <v>520</v>
      </c>
      <c r="I215" s="92" t="s">
        <v>137</v>
      </c>
      <c r="J215" s="92">
        <v>6</v>
      </c>
      <c r="K215" s="103">
        <f>6</f>
        <v>6</v>
      </c>
      <c r="L215" s="69">
        <f>IFERROR(IF(Tabella2731[[#This Row],[Data inizio]]="","",DATE($L$1,Tabella2731[[#This Row],[Colonna3]],Tabella2731[[#This Row],[Data inizio]])),"")</f>
        <v>45095</v>
      </c>
      <c r="M215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5" s="60" t="str">
        <f>TEXT(Tabella2731[[#This Row],[Data piena inizio]],"ggg")</f>
        <v>dom</v>
      </c>
      <c r="O215" s="60" t="str">
        <f>TEXT(Tabella2731[[#This Row],[Data piena fine]],"ggg")</f>
        <v/>
      </c>
      <c r="P215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16" spans="2:16" ht="37.5" customHeight="1" x14ac:dyDescent="0.25">
      <c r="B216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19</v>
      </c>
      <c r="C216" s="80" t="str">
        <f t="shared" si="24"/>
        <v>Giugno</v>
      </c>
      <c r="D216" s="92"/>
      <c r="E216" s="92" t="s">
        <v>23</v>
      </c>
      <c r="F216" s="92">
        <v>19</v>
      </c>
      <c r="G216" s="92"/>
      <c r="H216" s="92" t="s">
        <v>327</v>
      </c>
      <c r="I216" s="92" t="s">
        <v>100</v>
      </c>
      <c r="J216" s="92">
        <v>2</v>
      </c>
      <c r="K216" s="103">
        <f>6</f>
        <v>6</v>
      </c>
      <c r="L216" s="69">
        <f>IFERROR(IF(Tabella2731[[#This Row],[Data inizio]]="","",DATE($L$1,Tabella2731[[#This Row],[Colonna3]],Tabella2731[[#This Row],[Data inizio]])),"")</f>
        <v>45096</v>
      </c>
      <c r="M216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6" s="60" t="str">
        <f>TEXT(Tabella2731[[#This Row],[Data piena inizio]],"ggg")</f>
        <v>lun</v>
      </c>
      <c r="O216" s="60" t="str">
        <f>TEXT(Tabella2731[[#This Row],[Data piena fine]],"ggg")</f>
        <v/>
      </c>
      <c r="P216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lun</v>
      </c>
    </row>
    <row r="217" spans="2:16" ht="37.5" customHeight="1" x14ac:dyDescent="0.25">
      <c r="B217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</v>
      </c>
      <c r="C217" s="80" t="str">
        <f t="shared" si="24"/>
        <v>Giugno</v>
      </c>
      <c r="D217" s="92"/>
      <c r="E217" s="92" t="s">
        <v>23</v>
      </c>
      <c r="F217" s="92">
        <v>20</v>
      </c>
      <c r="G217" s="92"/>
      <c r="H217" s="92" t="s">
        <v>327</v>
      </c>
      <c r="I217" s="92" t="s">
        <v>494</v>
      </c>
      <c r="J217" s="92">
        <v>2</v>
      </c>
      <c r="K217" s="103">
        <f>6</f>
        <v>6</v>
      </c>
      <c r="L217" s="69">
        <f>IFERROR(IF(Tabella2731[[#This Row],[Data inizio]]="","",DATE($L$1,Tabella2731[[#This Row],[Colonna3]],Tabella2731[[#This Row],[Data inizio]])),"")</f>
        <v>45097</v>
      </c>
      <c r="M217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7" s="60" t="str">
        <f>TEXT(Tabella2731[[#This Row],[Data piena inizio]],"ggg")</f>
        <v>mar</v>
      </c>
      <c r="O217" s="60" t="str">
        <f>TEXT(Tabella2731[[#This Row],[Data piena fine]],"ggg")</f>
        <v/>
      </c>
      <c r="P217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mar</v>
      </c>
    </row>
    <row r="218" spans="2:16" ht="37.5" customHeight="1" x14ac:dyDescent="0.25">
      <c r="B218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</v>
      </c>
      <c r="C218" s="80" t="str">
        <f t="shared" si="24"/>
        <v>Giugno</v>
      </c>
      <c r="D218" s="92"/>
      <c r="E218" s="92" t="s">
        <v>22</v>
      </c>
      <c r="F218" s="92">
        <v>20</v>
      </c>
      <c r="G218" s="92"/>
      <c r="H218" s="92" t="s">
        <v>329</v>
      </c>
      <c r="I218" s="92" t="s">
        <v>104</v>
      </c>
      <c r="J218" s="92">
        <v>3</v>
      </c>
      <c r="K218" s="103">
        <f>6</f>
        <v>6</v>
      </c>
      <c r="L218" s="69">
        <f>IFERROR(IF(Tabella2731[[#This Row],[Data inizio]]="","",DATE($L$1,Tabella2731[[#This Row],[Colonna3]],Tabella2731[[#This Row],[Data inizio]])),"")</f>
        <v>45097</v>
      </c>
      <c r="M218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8" s="60" t="str">
        <f>TEXT(Tabella2731[[#This Row],[Data piena inizio]],"ggg")</f>
        <v>mar</v>
      </c>
      <c r="O218" s="60" t="str">
        <f>TEXT(Tabella2731[[#This Row],[Data piena fine]],"ggg")</f>
        <v/>
      </c>
      <c r="P218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mar</v>
      </c>
    </row>
    <row r="219" spans="2:16" ht="37.5" customHeight="1" x14ac:dyDescent="0.25">
      <c r="B219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20 - 21</v>
      </c>
      <c r="C219" s="80" t="str">
        <f t="shared" si="24"/>
        <v>Giugno</v>
      </c>
      <c r="D219" s="92"/>
      <c r="E219" s="92" t="s">
        <v>18</v>
      </c>
      <c r="F219" s="92">
        <v>20</v>
      </c>
      <c r="G219" s="92">
        <v>21</v>
      </c>
      <c r="H219" s="101" t="s">
        <v>579</v>
      </c>
      <c r="I219" s="92" t="s">
        <v>92</v>
      </c>
      <c r="J219" s="92">
        <v>4</v>
      </c>
      <c r="K219" s="103">
        <f>6</f>
        <v>6</v>
      </c>
      <c r="L219" s="69">
        <f>IFERROR(IF(Tabella2731[[#This Row],[Data inizio]]="","",DATE($L$1,Tabella2731[[#This Row],[Colonna3]],Tabella2731[[#This Row],[Data inizio]])),"")</f>
        <v>45097</v>
      </c>
      <c r="M219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45098</v>
      </c>
      <c r="N219" s="60" t="str">
        <f>TEXT(Tabella2731[[#This Row],[Data piena inizio]],"ggg")</f>
        <v>mar</v>
      </c>
      <c r="O219" s="60" t="str">
        <f>TEXT(Tabella2731[[#This Row],[Data piena fine]],"ggg")</f>
        <v>mer</v>
      </c>
      <c r="P219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mar - mer</v>
      </c>
    </row>
    <row r="220" spans="2:16" ht="37.5" customHeight="1" x14ac:dyDescent="0.25">
      <c r="B220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21 - 22</v>
      </c>
      <c r="C220" s="80" t="str">
        <f t="shared" si="21"/>
        <v>Giugno</v>
      </c>
      <c r="D220" s="92"/>
      <c r="E220" s="92" t="s">
        <v>21</v>
      </c>
      <c r="F220" s="92">
        <v>21</v>
      </c>
      <c r="G220" s="92">
        <v>22</v>
      </c>
      <c r="H220" s="92" t="s">
        <v>323</v>
      </c>
      <c r="I220" s="92" t="s">
        <v>46</v>
      </c>
      <c r="J220" s="92">
        <v>1</v>
      </c>
      <c r="K220" s="103">
        <f>6</f>
        <v>6</v>
      </c>
      <c r="L220" s="69">
        <f>IFERROR(IF(Tabella2731[[#This Row],[Data inizio]]="","",DATE($L$1,Tabella2731[[#This Row],[Colonna3]],Tabella2731[[#This Row],[Data inizio]])),"")</f>
        <v>45098</v>
      </c>
      <c r="M220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45099</v>
      </c>
      <c r="N220" s="60" t="str">
        <f>TEXT(Tabella2731[[#This Row],[Data piena inizio]],"ggg")</f>
        <v>mer</v>
      </c>
      <c r="O220" s="60" t="str">
        <f>TEXT(Tabella2731[[#This Row],[Data piena fine]],"ggg")</f>
        <v>gio</v>
      </c>
      <c r="P220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 - gio</v>
      </c>
    </row>
    <row r="221" spans="2:16" ht="37.5" customHeight="1" x14ac:dyDescent="0.25">
      <c r="B221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21 - 23</v>
      </c>
      <c r="C221" s="80" t="str">
        <f t="shared" si="21"/>
        <v>Giugno</v>
      </c>
      <c r="D221" s="92"/>
      <c r="E221" s="92" t="s">
        <v>59</v>
      </c>
      <c r="F221" s="92">
        <v>21</v>
      </c>
      <c r="G221" s="92">
        <v>23</v>
      </c>
      <c r="H221" s="92" t="s">
        <v>482</v>
      </c>
      <c r="I221" s="92" t="s">
        <v>98</v>
      </c>
      <c r="J221" s="92">
        <v>2</v>
      </c>
      <c r="K221" s="103">
        <f>6</f>
        <v>6</v>
      </c>
      <c r="L221" s="69">
        <f>IFERROR(IF(Tabella2731[[#This Row],[Data inizio]]="","",DATE($L$1,Tabella2731[[#This Row],[Colonna3]],Tabella2731[[#This Row],[Data inizio]])),"")</f>
        <v>45098</v>
      </c>
      <c r="M221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45100</v>
      </c>
      <c r="N221" s="60" t="str">
        <f>TEXT(Tabella2731[[#This Row],[Data piena inizio]],"ggg")</f>
        <v>mer</v>
      </c>
      <c r="O221" s="60" t="str">
        <f>TEXT(Tabella2731[[#This Row],[Data piena fine]],"ggg")</f>
        <v>ven</v>
      </c>
      <c r="P221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 - ven</v>
      </c>
    </row>
    <row r="222" spans="2:16" ht="37.5" customHeight="1" x14ac:dyDescent="0.25">
      <c r="B222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21</v>
      </c>
      <c r="C222" s="80" t="str">
        <f t="shared" ref="C222:C237" si="25">"Giugno"</f>
        <v>Giugno</v>
      </c>
      <c r="D222" s="92"/>
      <c r="E222" s="92" t="s">
        <v>23</v>
      </c>
      <c r="F222" s="92">
        <v>21</v>
      </c>
      <c r="G222" s="92"/>
      <c r="H222" s="92" t="s">
        <v>327</v>
      </c>
      <c r="I222" s="92" t="s">
        <v>103</v>
      </c>
      <c r="J222" s="92">
        <v>5</v>
      </c>
      <c r="K222" s="103">
        <f>6</f>
        <v>6</v>
      </c>
      <c r="L222" s="69">
        <f>IFERROR(IF(Tabella2731[[#This Row],[Data inizio]]="","",DATE($L$1,Tabella2731[[#This Row],[Colonna3]],Tabella2731[[#This Row],[Data inizio]])),"")</f>
        <v>45098</v>
      </c>
      <c r="M222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22" s="60" t="str">
        <f>TEXT(Tabella2731[[#This Row],[Data piena inizio]],"ggg")</f>
        <v>mer</v>
      </c>
      <c r="O222" s="60" t="str">
        <f>TEXT(Tabella2731[[#This Row],[Data piena fine]],"ggg")</f>
        <v/>
      </c>
      <c r="P222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223" spans="2:16" ht="37.5" customHeight="1" x14ac:dyDescent="0.25">
      <c r="B223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22</v>
      </c>
      <c r="C223" s="80" t="str">
        <f>"Giugno"</f>
        <v>Giugno</v>
      </c>
      <c r="D223" s="92"/>
      <c r="E223" s="92" t="s">
        <v>23</v>
      </c>
      <c r="F223" s="92">
        <v>22</v>
      </c>
      <c r="G223" s="92"/>
      <c r="H223" s="92" t="s">
        <v>327</v>
      </c>
      <c r="I223" s="92" t="s">
        <v>85</v>
      </c>
      <c r="J223" s="92">
        <v>4</v>
      </c>
      <c r="K223" s="103">
        <f>6</f>
        <v>6</v>
      </c>
      <c r="L223" s="69">
        <f>IFERROR(IF(Tabella2731[[#This Row],[Data inizio]]="","",DATE($L$1,Tabella2731[[#This Row],[Colonna3]],Tabella2731[[#This Row],[Data inizio]])),"")</f>
        <v>45099</v>
      </c>
      <c r="M223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23" s="60" t="str">
        <f>TEXT(Tabella2731[[#This Row],[Data piena inizio]],"ggg")</f>
        <v>gio</v>
      </c>
      <c r="O223" s="60" t="str">
        <f>TEXT(Tabella2731[[#This Row],[Data piena fine]],"ggg")</f>
        <v/>
      </c>
      <c r="P223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</v>
      </c>
    </row>
    <row r="224" spans="2:16" ht="37.5" customHeight="1" x14ac:dyDescent="0.25">
      <c r="B224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22</v>
      </c>
      <c r="C224" s="80" t="str">
        <f>"Giugno"</f>
        <v>Giugno</v>
      </c>
      <c r="D224" s="92"/>
      <c r="E224" s="92" t="s">
        <v>22</v>
      </c>
      <c r="F224" s="92">
        <v>22</v>
      </c>
      <c r="G224" s="92"/>
      <c r="H224" s="92" t="s">
        <v>521</v>
      </c>
      <c r="I224" s="92" t="s">
        <v>139</v>
      </c>
      <c r="J224" s="92">
        <v>6</v>
      </c>
      <c r="K224" s="103">
        <f>6</f>
        <v>6</v>
      </c>
      <c r="L224" s="69">
        <f>IFERROR(IF(Tabella2731[[#This Row],[Data inizio]]="","",DATE($L$1,Tabella2731[[#This Row],[Colonna3]],Tabella2731[[#This Row],[Data inizio]])),"")</f>
        <v>45099</v>
      </c>
      <c r="M224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24" s="60" t="str">
        <f>TEXT(Tabella2731[[#This Row],[Data piena inizio]],"ggg")</f>
        <v>gio</v>
      </c>
      <c r="O224" s="60" t="str">
        <f>TEXT(Tabella2731[[#This Row],[Data piena fine]],"ggg")</f>
        <v/>
      </c>
      <c r="P224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</v>
      </c>
    </row>
    <row r="225" spans="2:16" ht="37.5" customHeight="1" x14ac:dyDescent="0.25">
      <c r="B225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23</v>
      </c>
      <c r="C225" s="80" t="str">
        <f>"Giugno"</f>
        <v>Giugno</v>
      </c>
      <c r="D225" s="92"/>
      <c r="E225" s="92" t="s">
        <v>23</v>
      </c>
      <c r="F225" s="92">
        <v>23</v>
      </c>
      <c r="G225" s="92"/>
      <c r="H225" s="92" t="s">
        <v>327</v>
      </c>
      <c r="I225" s="92" t="s">
        <v>488</v>
      </c>
      <c r="J225" s="92">
        <v>2</v>
      </c>
      <c r="K225" s="103">
        <f>6</f>
        <v>6</v>
      </c>
      <c r="L225" s="69">
        <f>IFERROR(IF(Tabella2731[[#This Row],[Data inizio]]="","",DATE($L$1,Tabella2731[[#This Row],[Colonna3]],Tabella2731[[#This Row],[Data inizio]])),"")</f>
        <v>45100</v>
      </c>
      <c r="M225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25" s="60" t="str">
        <f>TEXT(Tabella2731[[#This Row],[Data piena inizio]],"ggg")</f>
        <v>ven</v>
      </c>
      <c r="O225" s="60" t="str">
        <f>TEXT(Tabella2731[[#This Row],[Data piena fine]],"ggg")</f>
        <v/>
      </c>
      <c r="P225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226" spans="2:16" ht="37.5" customHeight="1" x14ac:dyDescent="0.25">
      <c r="B226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23 - 25</v>
      </c>
      <c r="C226" s="80" t="str">
        <f t="shared" si="25"/>
        <v>Giugno</v>
      </c>
      <c r="D226" s="92"/>
      <c r="E226" s="92" t="s">
        <v>51</v>
      </c>
      <c r="F226" s="92">
        <v>23</v>
      </c>
      <c r="G226" s="92">
        <v>25</v>
      </c>
      <c r="H226" s="92" t="s">
        <v>597</v>
      </c>
      <c r="I226" s="92" t="s">
        <v>101</v>
      </c>
      <c r="J226" s="92">
        <v>3</v>
      </c>
      <c r="K226" s="103">
        <f>6</f>
        <v>6</v>
      </c>
      <c r="L226" s="69">
        <f>IFERROR(IF(Tabella2731[[#This Row],[Data inizio]]="","",DATE($L$1,Tabella2731[[#This Row],[Colonna3]],Tabella2731[[#This Row],[Data inizio]])),"")</f>
        <v>45100</v>
      </c>
      <c r="M226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45102</v>
      </c>
      <c r="N226" s="60" t="str">
        <f>TEXT(Tabella2731[[#This Row],[Data piena inizio]],"ggg")</f>
        <v>ven</v>
      </c>
      <c r="O226" s="60" t="str">
        <f>TEXT(Tabella2731[[#This Row],[Data piena fine]],"ggg")</f>
        <v>dom</v>
      </c>
      <c r="P226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 - dom</v>
      </c>
    </row>
    <row r="227" spans="2:16" ht="37.5" customHeight="1" x14ac:dyDescent="0.25">
      <c r="B227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23</v>
      </c>
      <c r="C227" s="80" t="str">
        <f>"Giugno"</f>
        <v>Giugno</v>
      </c>
      <c r="D227" s="92"/>
      <c r="E227" s="92" t="s">
        <v>23</v>
      </c>
      <c r="F227" s="92">
        <v>23</v>
      </c>
      <c r="G227" s="92"/>
      <c r="H227" s="92" t="s">
        <v>438</v>
      </c>
      <c r="I227" s="92" t="s">
        <v>170</v>
      </c>
      <c r="J227" s="92">
        <v>7</v>
      </c>
      <c r="K227" s="103">
        <f>6</f>
        <v>6</v>
      </c>
      <c r="L227" s="69">
        <f>IFERROR(IF(Tabella2731[[#This Row],[Data inizio]]="","",DATE($L$1,Tabella2731[[#This Row],[Colonna3]],Tabella2731[[#This Row],[Data inizio]])),"")</f>
        <v>45100</v>
      </c>
      <c r="M227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27" s="60" t="str">
        <f>TEXT(Tabella2731[[#This Row],[Data piena inizio]],"ggg")</f>
        <v>ven</v>
      </c>
      <c r="O227" s="60" t="str">
        <f>TEXT(Tabella2731[[#This Row],[Data piena fine]],"ggg")</f>
        <v/>
      </c>
      <c r="P227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228" spans="2:16" ht="37.5" customHeight="1" x14ac:dyDescent="0.25">
      <c r="B228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24</v>
      </c>
      <c r="C228" s="80" t="str">
        <f t="shared" si="25"/>
        <v>Giugno</v>
      </c>
      <c r="D228" s="92"/>
      <c r="E228" s="92" t="s">
        <v>24</v>
      </c>
      <c r="F228" s="92">
        <v>24</v>
      </c>
      <c r="G228" s="92"/>
      <c r="H228" s="101" t="s">
        <v>328</v>
      </c>
      <c r="I228" s="92" t="s">
        <v>160</v>
      </c>
      <c r="J228" s="92">
        <v>1</v>
      </c>
      <c r="K228" s="103">
        <f>6</f>
        <v>6</v>
      </c>
      <c r="L228" s="69">
        <f>IFERROR(IF(Tabella2731[[#This Row],[Data inizio]]="","",DATE($L$1,Tabella2731[[#This Row],[Colonna3]],Tabella2731[[#This Row],[Data inizio]])),"")</f>
        <v>45101</v>
      </c>
      <c r="M228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28" s="60" t="str">
        <f>TEXT(Tabella2731[[#This Row],[Data piena inizio]],"ggg")</f>
        <v>sab</v>
      </c>
      <c r="O228" s="60" t="str">
        <f>TEXT(Tabella2731[[#This Row],[Data piena fine]],"ggg")</f>
        <v/>
      </c>
      <c r="P228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229" spans="2:16" ht="37.5" customHeight="1" x14ac:dyDescent="0.25">
      <c r="B229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24 - 25</v>
      </c>
      <c r="C229" s="80" t="str">
        <f t="shared" si="25"/>
        <v>Giugno</v>
      </c>
      <c r="D229" s="92"/>
      <c r="E229" s="92" t="s">
        <v>18</v>
      </c>
      <c r="F229" s="92">
        <v>24</v>
      </c>
      <c r="G229" s="92">
        <v>25</v>
      </c>
      <c r="H229" s="101" t="s">
        <v>372</v>
      </c>
      <c r="I229" s="92" t="s">
        <v>132</v>
      </c>
      <c r="J229" s="92">
        <v>5</v>
      </c>
      <c r="K229" s="103">
        <f>6</f>
        <v>6</v>
      </c>
      <c r="L229" s="69">
        <f>IFERROR(IF(Tabella2731[[#This Row],[Data inizio]]="","",DATE($L$1,Tabella2731[[#This Row],[Colonna3]],Tabella2731[[#This Row],[Data inizio]])),"")</f>
        <v>45101</v>
      </c>
      <c r="M229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45102</v>
      </c>
      <c r="N229" s="60" t="str">
        <f>TEXT(Tabella2731[[#This Row],[Data piena inizio]],"ggg")</f>
        <v>sab</v>
      </c>
      <c r="O229" s="60" t="str">
        <f>TEXT(Tabella2731[[#This Row],[Data piena fine]],"ggg")</f>
        <v>dom</v>
      </c>
      <c r="P229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 - dom</v>
      </c>
    </row>
    <row r="230" spans="2:16" ht="37.5" customHeight="1" x14ac:dyDescent="0.25">
      <c r="B230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24 - 25</v>
      </c>
      <c r="C230" s="80" t="str">
        <f t="shared" ref="C230:C235" si="26">"Giugno"</f>
        <v>Giugno</v>
      </c>
      <c r="D230" s="92"/>
      <c r="E230" s="92" t="s">
        <v>18</v>
      </c>
      <c r="F230" s="92">
        <v>24</v>
      </c>
      <c r="G230" s="92">
        <v>25</v>
      </c>
      <c r="H230" s="101" t="s">
        <v>446</v>
      </c>
      <c r="I230" s="92" t="s">
        <v>170</v>
      </c>
      <c r="J230" s="92">
        <v>7</v>
      </c>
      <c r="K230" s="103">
        <f>6</f>
        <v>6</v>
      </c>
      <c r="L230" s="69">
        <f>IFERROR(IF(Tabella2731[[#This Row],[Data inizio]]="","",DATE($L$1,Tabella2731[[#This Row],[Colonna3]],Tabella2731[[#This Row],[Data inizio]])),"")</f>
        <v>45101</v>
      </c>
      <c r="M230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45102</v>
      </c>
      <c r="N230" s="60" t="str">
        <f>TEXT(Tabella2731[[#This Row],[Data piena inizio]],"ggg")</f>
        <v>sab</v>
      </c>
      <c r="O230" s="60" t="str">
        <f>TEXT(Tabella2731[[#This Row],[Data piena fine]],"ggg")</f>
        <v>dom</v>
      </c>
      <c r="P230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 - dom</v>
      </c>
    </row>
    <row r="231" spans="2:16" ht="37.5" customHeight="1" x14ac:dyDescent="0.25">
      <c r="B231" s="191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24</v>
      </c>
      <c r="C231" s="191" t="str">
        <f>"Giugno"</f>
        <v>Giugno</v>
      </c>
      <c r="D231" s="92" t="s">
        <v>596</v>
      </c>
      <c r="E231" s="92" t="s">
        <v>22</v>
      </c>
      <c r="F231" s="199">
        <v>24</v>
      </c>
      <c r="G231" s="199"/>
      <c r="H231" s="101" t="s">
        <v>598</v>
      </c>
      <c r="I231" s="92" t="s">
        <v>172</v>
      </c>
      <c r="J231" s="92">
        <v>7</v>
      </c>
      <c r="K231" s="193">
        <f>6</f>
        <v>6</v>
      </c>
      <c r="L231" s="69">
        <f>IFERROR(IF(Tabella2731[[#This Row],[Data inizio]]="","",DATE($L$1,Tabella2731[[#This Row],[Colonna3]],Tabella2731[[#This Row],[Data inizio]])),"")</f>
        <v>45101</v>
      </c>
      <c r="M231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31" s="195" t="str">
        <f>TEXT(Tabella2731[[#This Row],[Data piena inizio]],"ggg")</f>
        <v>sab</v>
      </c>
      <c r="O231" s="195" t="str">
        <f>TEXT(Tabella2731[[#This Row],[Data piena fine]],"ggg")</f>
        <v/>
      </c>
      <c r="P231" s="195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232" spans="2:16" ht="37.5" customHeight="1" x14ac:dyDescent="0.25">
      <c r="B232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</v>
      </c>
      <c r="C232" s="80" t="str">
        <f t="shared" si="26"/>
        <v>Giugno</v>
      </c>
      <c r="D232" s="92"/>
      <c r="E232" s="92" t="s">
        <v>24</v>
      </c>
      <c r="F232" s="92">
        <v>25</v>
      </c>
      <c r="G232" s="92"/>
      <c r="H232" s="101" t="s">
        <v>328</v>
      </c>
      <c r="I232" s="101" t="s">
        <v>92</v>
      </c>
      <c r="J232" s="92">
        <v>4</v>
      </c>
      <c r="K232" s="103">
        <f>6</f>
        <v>6</v>
      </c>
      <c r="L232" s="69">
        <f>IFERROR(IF(Tabella2731[[#This Row],[Data inizio]]="","",DATE($L$1,Tabella2731[[#This Row],[Colonna3]],Tabella2731[[#This Row],[Data inizio]])),"")</f>
        <v>45102</v>
      </c>
      <c r="M232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32" s="60" t="str">
        <f>TEXT(Tabella2731[[#This Row],[Data piena inizio]],"ggg")</f>
        <v>dom</v>
      </c>
      <c r="O232" s="60" t="str">
        <f>TEXT(Tabella2731[[#This Row],[Data piena fine]],"ggg")</f>
        <v/>
      </c>
      <c r="P232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33" spans="2:16" ht="37.5" customHeight="1" x14ac:dyDescent="0.25">
      <c r="B233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</v>
      </c>
      <c r="C233" s="80" t="str">
        <f t="shared" si="26"/>
        <v>Giugno</v>
      </c>
      <c r="D233" s="92"/>
      <c r="E233" s="92" t="s">
        <v>23</v>
      </c>
      <c r="F233" s="92">
        <v>25</v>
      </c>
      <c r="G233" s="92"/>
      <c r="H233" s="92" t="s">
        <v>327</v>
      </c>
      <c r="I233" s="92" t="s">
        <v>413</v>
      </c>
      <c r="J233" s="92">
        <v>6</v>
      </c>
      <c r="K233" s="103">
        <f>6</f>
        <v>6</v>
      </c>
      <c r="L233" s="69">
        <f>IFERROR(IF(Tabella2731[[#This Row],[Data inizio]]="","",DATE($L$1,Tabella2731[[#This Row],[Colonna3]],Tabella2731[[#This Row],[Data inizio]])),"")</f>
        <v>45102</v>
      </c>
      <c r="M233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33" s="60" t="str">
        <f>TEXT(Tabella2731[[#This Row],[Data piena inizio]],"ggg")</f>
        <v>dom</v>
      </c>
      <c r="O233" s="60" t="str">
        <f>TEXT(Tabella2731[[#This Row],[Data piena fine]],"ggg")</f>
        <v/>
      </c>
      <c r="P233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34" spans="2:16" ht="37.5" customHeight="1" x14ac:dyDescent="0.25">
      <c r="B234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</v>
      </c>
      <c r="C234" s="80" t="str">
        <f t="shared" si="26"/>
        <v>Giugno</v>
      </c>
      <c r="D234" s="92"/>
      <c r="E234" s="92" t="s">
        <v>24</v>
      </c>
      <c r="F234" s="92">
        <v>25</v>
      </c>
      <c r="G234" s="92"/>
      <c r="H234" s="101" t="s">
        <v>328</v>
      </c>
      <c r="I234" s="92" t="s">
        <v>413</v>
      </c>
      <c r="J234" s="92">
        <v>6</v>
      </c>
      <c r="K234" s="103">
        <f>6</f>
        <v>6</v>
      </c>
      <c r="L234" s="69">
        <f>IFERROR(IF(Tabella2731[[#This Row],[Data inizio]]="","",DATE($L$1,Tabella2731[[#This Row],[Colonna3]],Tabella2731[[#This Row],[Data inizio]])),"")</f>
        <v>45102</v>
      </c>
      <c r="M234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34" s="60" t="str">
        <f>TEXT(Tabella2731[[#This Row],[Data piena inizio]],"ggg")</f>
        <v>dom</v>
      </c>
      <c r="O234" s="60" t="str">
        <f>TEXT(Tabella2731[[#This Row],[Data piena fine]],"ggg")</f>
        <v/>
      </c>
      <c r="P234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35" spans="2:16" ht="37.5" customHeight="1" x14ac:dyDescent="0.25">
      <c r="B235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</v>
      </c>
      <c r="C235" s="80" t="str">
        <f t="shared" si="26"/>
        <v>Giugno</v>
      </c>
      <c r="D235" s="92"/>
      <c r="E235" s="92" t="s">
        <v>23</v>
      </c>
      <c r="F235" s="92">
        <v>25</v>
      </c>
      <c r="G235" s="92"/>
      <c r="H235" s="92" t="s">
        <v>436</v>
      </c>
      <c r="I235" s="92" t="s">
        <v>443</v>
      </c>
      <c r="J235" s="92">
        <v>7</v>
      </c>
      <c r="K235" s="103">
        <f>6</f>
        <v>6</v>
      </c>
      <c r="L235" s="69">
        <f>IFERROR(IF(Tabella2731[[#This Row],[Data inizio]]="","",DATE($L$1,Tabella2731[[#This Row],[Colonna3]],Tabella2731[[#This Row],[Data inizio]])),"")</f>
        <v>45102</v>
      </c>
      <c r="M235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35" s="60" t="str">
        <f>TEXT(Tabella2731[[#This Row],[Data piena inizio]],"ggg")</f>
        <v>dom</v>
      </c>
      <c r="O235" s="60" t="str">
        <f>TEXT(Tabella2731[[#This Row],[Data piena fine]],"ggg")</f>
        <v/>
      </c>
      <c r="P235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36" spans="2:16" ht="37.5" customHeight="1" x14ac:dyDescent="0.25">
      <c r="B236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</v>
      </c>
      <c r="C236" s="80" t="str">
        <f t="shared" si="25"/>
        <v>Giugno</v>
      </c>
      <c r="D236" s="92"/>
      <c r="E236" s="92" t="s">
        <v>23</v>
      </c>
      <c r="F236" s="92">
        <v>26</v>
      </c>
      <c r="G236" s="92"/>
      <c r="H236" s="92" t="s">
        <v>327</v>
      </c>
      <c r="I236" s="92" t="s">
        <v>154</v>
      </c>
      <c r="J236" s="92">
        <v>1</v>
      </c>
      <c r="K236" s="103">
        <f>6</f>
        <v>6</v>
      </c>
      <c r="L236" s="69">
        <f>IFERROR(IF(Tabella2731[[#This Row],[Data inizio]]="","",DATE($L$1,Tabella2731[[#This Row],[Colonna3]],Tabella2731[[#This Row],[Data inizio]])),"")</f>
        <v>45103</v>
      </c>
      <c r="M236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36" s="60" t="str">
        <f>TEXT(Tabella2731[[#This Row],[Data piena inizio]],"ggg")</f>
        <v>lun</v>
      </c>
      <c r="O236" s="60" t="str">
        <f>TEXT(Tabella2731[[#This Row],[Data piena fine]],"ggg")</f>
        <v/>
      </c>
      <c r="P236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lun</v>
      </c>
    </row>
    <row r="237" spans="2:16" ht="37.5" customHeight="1" x14ac:dyDescent="0.25">
      <c r="B237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28</v>
      </c>
      <c r="C237" s="80" t="str">
        <f t="shared" si="25"/>
        <v>Giugno</v>
      </c>
      <c r="D237" s="92"/>
      <c r="E237" s="92" t="s">
        <v>24</v>
      </c>
      <c r="F237" s="92">
        <v>28</v>
      </c>
      <c r="G237" s="92"/>
      <c r="H237" s="101" t="s">
        <v>328</v>
      </c>
      <c r="I237" s="92" t="s">
        <v>87</v>
      </c>
      <c r="J237" s="92">
        <v>1</v>
      </c>
      <c r="K237" s="103">
        <f>6</f>
        <v>6</v>
      </c>
      <c r="L237" s="69">
        <f>IFERROR(IF(Tabella2731[[#This Row],[Data inizio]]="","",DATE($L$1,Tabella2731[[#This Row],[Colonna3]],Tabella2731[[#This Row],[Data inizio]])),"")</f>
        <v>45105</v>
      </c>
      <c r="M237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37" s="60" t="str">
        <f>TEXT(Tabella2731[[#This Row],[Data piena inizio]],"ggg")</f>
        <v>mer</v>
      </c>
      <c r="O237" s="60" t="str">
        <f>TEXT(Tabella2731[[#This Row],[Data piena fine]],"ggg")</f>
        <v/>
      </c>
      <c r="P237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238" spans="2:16" ht="37.5" customHeight="1" x14ac:dyDescent="0.25">
      <c r="B238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28 - 30</v>
      </c>
      <c r="C238" s="80" t="str">
        <f t="shared" si="21"/>
        <v>Giugno</v>
      </c>
      <c r="D238" s="92"/>
      <c r="E238" s="92" t="s">
        <v>59</v>
      </c>
      <c r="F238" s="92">
        <v>28</v>
      </c>
      <c r="G238" s="92">
        <v>30</v>
      </c>
      <c r="H238" s="92" t="s">
        <v>282</v>
      </c>
      <c r="I238" s="92" t="s">
        <v>100</v>
      </c>
      <c r="J238" s="92">
        <v>2</v>
      </c>
      <c r="K238" s="103">
        <f>6</f>
        <v>6</v>
      </c>
      <c r="L238" s="69">
        <f>IFERROR(IF(Tabella2731[[#This Row],[Data inizio]]="","",DATE($L$1,Tabella2731[[#This Row],[Colonna3]],Tabella2731[[#This Row],[Data inizio]])),"")</f>
        <v>45105</v>
      </c>
      <c r="M238" s="69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45107</v>
      </c>
      <c r="N238" s="60" t="str">
        <f>TEXT(Tabella2731[[#This Row],[Data piena inizio]],"ggg")</f>
        <v>mer</v>
      </c>
      <c r="O238" s="60" t="str">
        <f>TEXT(Tabella2731[[#This Row],[Data piena fine]],"ggg")</f>
        <v>ven</v>
      </c>
      <c r="P238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 - ven</v>
      </c>
    </row>
    <row r="239" spans="2:16" ht="37.5" customHeight="1" x14ac:dyDescent="0.25">
      <c r="B239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28</v>
      </c>
      <c r="C239" s="80" t="str">
        <f>"Giugno"</f>
        <v>Giugno</v>
      </c>
      <c r="D239" s="92"/>
      <c r="E239" s="92" t="s">
        <v>23</v>
      </c>
      <c r="F239" s="92">
        <v>28</v>
      </c>
      <c r="G239" s="92"/>
      <c r="H239" s="92" t="s">
        <v>327</v>
      </c>
      <c r="I239" s="92" t="s">
        <v>94</v>
      </c>
      <c r="J239" s="92">
        <v>2</v>
      </c>
      <c r="K239" s="103">
        <f>6</f>
        <v>6</v>
      </c>
      <c r="L239" s="69">
        <f>IFERROR(IF(Tabella2731[[#This Row],[Data inizio]]="","",DATE($L$1,Tabella2731[[#This Row],[Colonna3]],Tabella2731[[#This Row],[Data inizio]])),"")</f>
        <v>45105</v>
      </c>
      <c r="M239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39" s="60" t="str">
        <f>TEXT(Tabella2731[[#This Row],[Data piena inizio]],"ggg")</f>
        <v>mer</v>
      </c>
      <c r="O239" s="60" t="str">
        <f>TEXT(Tabella2731[[#This Row],[Data piena fine]],"ggg")</f>
        <v/>
      </c>
      <c r="P239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240" spans="2:16" ht="37.5" customHeight="1" x14ac:dyDescent="0.25">
      <c r="B240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28</v>
      </c>
      <c r="C240" s="80" t="str">
        <f>"Giugno"</f>
        <v>Giugno</v>
      </c>
      <c r="D240" s="92"/>
      <c r="E240" s="92" t="s">
        <v>23</v>
      </c>
      <c r="F240" s="92">
        <v>28</v>
      </c>
      <c r="G240" s="92"/>
      <c r="H240" s="92" t="s">
        <v>400</v>
      </c>
      <c r="I240" s="92" t="s">
        <v>101</v>
      </c>
      <c r="J240" s="92">
        <v>3</v>
      </c>
      <c r="K240" s="103">
        <f>6</f>
        <v>6</v>
      </c>
      <c r="L240" s="69">
        <f>IFERROR(IF(Tabella2731[[#This Row],[Data inizio]]="","",DATE($L$1,Tabella2731[[#This Row],[Colonna3]],Tabella2731[[#This Row],[Data inizio]])),"")</f>
        <v>45105</v>
      </c>
      <c r="M240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40" s="60" t="str">
        <f>TEXT(Tabella2731[[#This Row],[Data piena inizio]],"ggg")</f>
        <v>mer</v>
      </c>
      <c r="O240" s="60" t="str">
        <f>TEXT(Tabella2731[[#This Row],[Data piena fine]],"ggg")</f>
        <v/>
      </c>
      <c r="P240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241" spans="2:16" ht="37.5" customHeight="1" x14ac:dyDescent="0.25">
      <c r="B241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28</v>
      </c>
      <c r="C241" s="80" t="str">
        <f>"Giugno"</f>
        <v>Giugno</v>
      </c>
      <c r="D241" s="92"/>
      <c r="E241" s="92" t="s">
        <v>22</v>
      </c>
      <c r="F241" s="92">
        <v>28</v>
      </c>
      <c r="G241" s="92"/>
      <c r="H241" s="92" t="s">
        <v>329</v>
      </c>
      <c r="I241" s="92" t="s">
        <v>468</v>
      </c>
      <c r="J241" s="92">
        <v>4</v>
      </c>
      <c r="K241" s="103">
        <f>6</f>
        <v>6</v>
      </c>
      <c r="L241" s="69">
        <f>IFERROR(IF(Tabella2731[[#This Row],[Data inizio]]="","",DATE($L$1,Tabella2731[[#This Row],[Colonna3]],Tabella2731[[#This Row],[Data inizio]])),"")</f>
        <v>45105</v>
      </c>
      <c r="M241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41" s="60" t="str">
        <f>TEXT(Tabella2731[[#This Row],[Data piena inizio]],"ggg")</f>
        <v>mer</v>
      </c>
      <c r="O241" s="60" t="str">
        <f>TEXT(Tabella2731[[#This Row],[Data piena fine]],"ggg")</f>
        <v/>
      </c>
      <c r="P241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242" spans="2:16" ht="37.5" customHeight="1" x14ac:dyDescent="0.25">
      <c r="B242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29</v>
      </c>
      <c r="C242" s="80" t="str">
        <f>"Giugno"</f>
        <v>Giugno</v>
      </c>
      <c r="D242" s="92"/>
      <c r="E242" s="92" t="s">
        <v>23</v>
      </c>
      <c r="F242" s="92">
        <v>29</v>
      </c>
      <c r="G242" s="92"/>
      <c r="H242" s="92" t="s">
        <v>327</v>
      </c>
      <c r="I242" s="92" t="s">
        <v>121</v>
      </c>
      <c r="J242" s="92">
        <v>2</v>
      </c>
      <c r="K242" s="103">
        <f>6</f>
        <v>6</v>
      </c>
      <c r="L242" s="69">
        <f>IFERROR(IF(Tabella2731[[#This Row],[Data inizio]]="","",DATE($L$1,Tabella2731[[#This Row],[Colonna3]],Tabella2731[[#This Row],[Data inizio]])),"")</f>
        <v>45106</v>
      </c>
      <c r="M242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42" s="60" t="str">
        <f>TEXT(Tabella2731[[#This Row],[Data piena inizio]],"ggg")</f>
        <v>gio</v>
      </c>
      <c r="O242" s="60" t="str">
        <f>TEXT(Tabella2731[[#This Row],[Data piena fine]],"ggg")</f>
        <v/>
      </c>
      <c r="P242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</v>
      </c>
    </row>
    <row r="243" spans="2:16" ht="37.5" customHeight="1" x14ac:dyDescent="0.25">
      <c r="B243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29 - 2 lug.</v>
      </c>
      <c r="C243" s="80" t="str">
        <f t="shared" si="21"/>
        <v>Giugno</v>
      </c>
      <c r="D243" s="149"/>
      <c r="E243" s="92" t="s">
        <v>20</v>
      </c>
      <c r="F243" s="92">
        <v>29</v>
      </c>
      <c r="G243" s="159" t="s">
        <v>319</v>
      </c>
      <c r="H243" s="92" t="s">
        <v>246</v>
      </c>
      <c r="I243" s="92" t="s">
        <v>90</v>
      </c>
      <c r="J243" s="92">
        <v>6</v>
      </c>
      <c r="K243" s="103">
        <f>6</f>
        <v>6</v>
      </c>
      <c r="L243" s="69">
        <f>IFERROR(IF(Tabella2731[[#This Row],[Data inizio]]="","",DATE($L$1,Tabella2731[[#This Row],[Colonna3]],Tabella2731[[#This Row],[Data inizio]])),"")</f>
        <v>45106</v>
      </c>
      <c r="M243" s="69">
        <v>45109</v>
      </c>
      <c r="N243" s="60" t="str">
        <f>TEXT(Tabella2731[[#This Row],[Data piena inizio]],"ggg")</f>
        <v>gio</v>
      </c>
      <c r="O243" s="60" t="str">
        <f>TEXT(Tabella2731[[#This Row],[Data piena fine]],"ggg")</f>
        <v>dom</v>
      </c>
      <c r="P243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 - dom</v>
      </c>
    </row>
    <row r="244" spans="2:16" ht="37.5" customHeight="1" x14ac:dyDescent="0.25">
      <c r="B244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30 - 2 lug.</v>
      </c>
      <c r="C244" s="80" t="str">
        <f t="shared" si="21"/>
        <v>Giugno</v>
      </c>
      <c r="D244" s="92"/>
      <c r="E244" s="92" t="s">
        <v>20</v>
      </c>
      <c r="F244" s="92">
        <v>30</v>
      </c>
      <c r="G244" s="159" t="s">
        <v>319</v>
      </c>
      <c r="H244" s="92" t="s">
        <v>243</v>
      </c>
      <c r="I244" s="92" t="s">
        <v>90</v>
      </c>
      <c r="J244" s="92">
        <v>6</v>
      </c>
      <c r="K244" s="103">
        <f>6</f>
        <v>6</v>
      </c>
      <c r="L244" s="69">
        <f>IFERROR(IF(Tabella2731[[#This Row],[Data inizio]]="","",DATE($L$1,Tabella2731[[#This Row],[Colonna3]],Tabella2731[[#This Row],[Data inizio]])),"")</f>
        <v>45107</v>
      </c>
      <c r="M244" s="69">
        <v>45109</v>
      </c>
      <c r="N244" s="60" t="str">
        <f>TEXT(Tabella2731[[#This Row],[Data piena inizio]],"ggg")</f>
        <v>ven</v>
      </c>
      <c r="O244" s="60" t="str">
        <f>TEXT(Tabella2731[[#This Row],[Data piena fine]],"ggg")</f>
        <v>dom</v>
      </c>
      <c r="P244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 - dom</v>
      </c>
    </row>
    <row r="245" spans="2:16" ht="37.5" customHeight="1" x14ac:dyDescent="0.25">
      <c r="B245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30</v>
      </c>
      <c r="C245" s="80" t="str">
        <f t="shared" si="19"/>
        <v>Giugno</v>
      </c>
      <c r="D245" s="92"/>
      <c r="E245" s="92" t="s">
        <v>22</v>
      </c>
      <c r="F245" s="92">
        <v>30</v>
      </c>
      <c r="G245" s="92"/>
      <c r="H245" s="92" t="s">
        <v>329</v>
      </c>
      <c r="I245" s="92" t="s">
        <v>401</v>
      </c>
      <c r="J245" s="92">
        <v>3</v>
      </c>
      <c r="K245" s="103">
        <f>6</f>
        <v>6</v>
      </c>
      <c r="L245" s="69">
        <f>IFERROR(IF(Tabella2731[[#This Row],[Data inizio]]="","",DATE($L$1,Tabella2731[[#This Row],[Colonna3]],Tabella2731[[#This Row],[Data inizio]])),"")</f>
        <v>45107</v>
      </c>
      <c r="M245" s="69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45" s="60" t="str">
        <f>TEXT(Tabella2731[[#This Row],[Data piena inizio]],"ggg")</f>
        <v>ven</v>
      </c>
      <c r="O245" s="60" t="str">
        <f>TEXT(Tabella2731[[#This Row],[Data piena fine]],"ggg")</f>
        <v/>
      </c>
      <c r="P245" s="60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246" spans="2:16" ht="37.5" customHeight="1" x14ac:dyDescent="0.25">
      <c r="B246" s="80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/>
      </c>
      <c r="C246" s="80" t="str">
        <f>"Giugno"</f>
        <v>Giugno</v>
      </c>
      <c r="D246" s="104"/>
      <c r="E246" s="104"/>
      <c r="F246" s="104"/>
      <c r="G246" s="104"/>
      <c r="H246" s="104"/>
      <c r="I246" s="104"/>
      <c r="J246" s="104"/>
      <c r="K246" s="102">
        <f>6</f>
        <v>6</v>
      </c>
      <c r="L246" s="70" t="str">
        <f>IFERROR(IF(Tabella2731[[#This Row],[Data inizio]]="","",DATE($L$1,Tabella2731[[#This Row],[Colonna3]],Tabella2731[[#This Row],[Data inizio]])),"")</f>
        <v/>
      </c>
      <c r="M246" s="70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46" s="78" t="str">
        <f>TEXT(Tabella2731[[#This Row],[Data piena inizio]],"ggg")</f>
        <v/>
      </c>
      <c r="O246" s="78" t="str">
        <f>TEXT(Tabella2731[[#This Row],[Data piena fine]],"ggg")</f>
        <v/>
      </c>
      <c r="P246" s="78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/>
      </c>
    </row>
    <row r="247" spans="2:16" ht="37.5" customHeight="1" x14ac:dyDescent="0.25">
      <c r="B247" s="80" t="s">
        <v>28</v>
      </c>
      <c r="C247" s="81" t="s">
        <v>34</v>
      </c>
      <c r="D247" s="93" t="s">
        <v>17</v>
      </c>
      <c r="E247" s="93" t="s">
        <v>16</v>
      </c>
      <c r="F247" s="93" t="s">
        <v>60</v>
      </c>
      <c r="G247" s="93" t="s">
        <v>61</v>
      </c>
      <c r="H247" s="94" t="s">
        <v>30</v>
      </c>
      <c r="I247" s="93" t="s">
        <v>10</v>
      </c>
      <c r="J247" s="93" t="s">
        <v>25</v>
      </c>
      <c r="K247" s="84" t="s">
        <v>109</v>
      </c>
      <c r="L247" s="68" t="s">
        <v>112</v>
      </c>
      <c r="M247" s="68" t="s">
        <v>113</v>
      </c>
      <c r="N247" s="68" t="s">
        <v>114</v>
      </c>
      <c r="O247" s="68" t="s">
        <v>115</v>
      </c>
      <c r="P247" s="68" t="s">
        <v>29</v>
      </c>
    </row>
    <row r="248" spans="2:16" ht="37.5" customHeight="1" x14ac:dyDescent="0.25">
      <c r="B248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/>
      </c>
      <c r="C248" s="81" t="str">
        <f t="shared" ref="C248:C284" si="27">"Luglio"</f>
        <v>Luglio</v>
      </c>
      <c r="D248" s="89"/>
      <c r="E248" s="95"/>
      <c r="F248" s="95"/>
      <c r="G248" s="95" t="s">
        <v>65</v>
      </c>
      <c r="H248" s="96" t="s">
        <v>5</v>
      </c>
      <c r="I248" s="95"/>
      <c r="J248" s="97"/>
      <c r="K248" s="85">
        <f>7</f>
        <v>7</v>
      </c>
      <c r="L248" s="72" t="str">
        <f>IFERROR(IF(Tabella273032[[#This Row],[Data inizio]]="","",DATE($L$1,Tabella273032[[#This Row],[Colonna3]],Tabella273032[[#This Row],[Data inizio]])),"")</f>
        <v/>
      </c>
      <c r="M248" s="7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48" s="73" t="str">
        <f>TEXT(Tabella273032[[#This Row],[Data piena inizio]],"ggg")</f>
        <v/>
      </c>
      <c r="O248" s="71" t="str">
        <f>TEXT(Tabella273032[[#This Row],[Data piena fine]],"ggg")</f>
        <v/>
      </c>
      <c r="P248" s="71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/>
      </c>
    </row>
    <row r="249" spans="2:16" ht="37.5" customHeight="1" x14ac:dyDescent="0.25">
      <c r="B249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1 - 2</v>
      </c>
      <c r="C249" s="80" t="str">
        <f t="shared" si="27"/>
        <v>Luglio</v>
      </c>
      <c r="D249" s="92"/>
      <c r="E249" s="92" t="s">
        <v>20</v>
      </c>
      <c r="F249" s="92">
        <v>1</v>
      </c>
      <c r="G249" s="92">
        <v>2</v>
      </c>
      <c r="H249" s="92" t="s">
        <v>249</v>
      </c>
      <c r="I249" s="92" t="s">
        <v>163</v>
      </c>
      <c r="J249" s="92">
        <v>1</v>
      </c>
      <c r="K249" s="103">
        <f>7</f>
        <v>7</v>
      </c>
      <c r="L249" s="69">
        <f>IFERROR(IF(Tabella273032[[#This Row],[Data inizio]]="","",DATE($L$1,Tabella273032[[#This Row],[Colonna3]],Tabella273032[[#This Row],[Data inizio]])),"")</f>
        <v>45108</v>
      </c>
      <c r="M249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45109</v>
      </c>
      <c r="N249" s="60" t="str">
        <f>TEXT(Tabella273032[[#This Row],[Data piena inizio]],"ggg")</f>
        <v>sab</v>
      </c>
      <c r="O249" s="60" t="str">
        <f>TEXT(Tabella273032[[#This Row],[Data piena fine]],"ggg")</f>
        <v>dom</v>
      </c>
      <c r="P249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50" spans="2:16" ht="37.5" customHeight="1" x14ac:dyDescent="0.25">
      <c r="B250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1 - 2</v>
      </c>
      <c r="C250" s="80" t="str">
        <f t="shared" si="27"/>
        <v>Luglio</v>
      </c>
      <c r="D250" s="92"/>
      <c r="E250" s="92" t="s">
        <v>20</v>
      </c>
      <c r="F250" s="92">
        <v>1</v>
      </c>
      <c r="G250" s="92">
        <v>2</v>
      </c>
      <c r="H250" s="92" t="s">
        <v>250</v>
      </c>
      <c r="I250" s="92" t="s">
        <v>163</v>
      </c>
      <c r="J250" s="92">
        <v>1</v>
      </c>
      <c r="K250" s="103">
        <f>7</f>
        <v>7</v>
      </c>
      <c r="L250" s="69">
        <f>IFERROR(IF(Tabella273032[[#This Row],[Data inizio]]="","",DATE($L$1,Tabella273032[[#This Row],[Colonna3]],Tabella273032[[#This Row],[Data inizio]])),"")</f>
        <v>45108</v>
      </c>
      <c r="M250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45109</v>
      </c>
      <c r="N250" s="60" t="str">
        <f>TEXT(Tabella273032[[#This Row],[Data piena inizio]],"ggg")</f>
        <v>sab</v>
      </c>
      <c r="O250" s="60" t="str">
        <f>TEXT(Tabella273032[[#This Row],[Data piena fine]],"ggg")</f>
        <v>dom</v>
      </c>
      <c r="P250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51" spans="2:16" ht="37.5" customHeight="1" x14ac:dyDescent="0.25">
      <c r="B251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1 - 2</v>
      </c>
      <c r="C251" s="80" t="str">
        <f>"Luglio"</f>
        <v>Luglio</v>
      </c>
      <c r="D251" s="92"/>
      <c r="E251" s="92" t="s">
        <v>18</v>
      </c>
      <c r="F251" s="92">
        <v>1</v>
      </c>
      <c r="G251" s="92">
        <v>2</v>
      </c>
      <c r="H251" s="92" t="s">
        <v>495</v>
      </c>
      <c r="I251" s="92" t="s">
        <v>124</v>
      </c>
      <c r="J251" s="92">
        <v>2</v>
      </c>
      <c r="K251" s="103">
        <f>7</f>
        <v>7</v>
      </c>
      <c r="L251" s="69">
        <f>IFERROR(IF(Tabella273032[[#This Row],[Data inizio]]="","",DATE($L$1,Tabella273032[[#This Row],[Colonna3]],Tabella273032[[#This Row],[Data inizio]])),"")</f>
        <v>45108</v>
      </c>
      <c r="M251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45109</v>
      </c>
      <c r="N251" s="60" t="str">
        <f>TEXT(Tabella273032[[#This Row],[Data piena inizio]],"ggg")</f>
        <v>sab</v>
      </c>
      <c r="O251" s="60" t="str">
        <f>TEXT(Tabella273032[[#This Row],[Data piena fine]],"ggg")</f>
        <v>dom</v>
      </c>
      <c r="P251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52" spans="2:16" ht="37.5" customHeight="1" x14ac:dyDescent="0.25">
      <c r="B252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</v>
      </c>
      <c r="C252" s="80" t="str">
        <f>"Luglio"</f>
        <v>Luglio</v>
      </c>
      <c r="D252" s="92"/>
      <c r="E252" s="92" t="s">
        <v>23</v>
      </c>
      <c r="F252" s="92">
        <v>2</v>
      </c>
      <c r="G252" s="92"/>
      <c r="H252" s="92" t="s">
        <v>438</v>
      </c>
      <c r="I252" s="92" t="s">
        <v>64</v>
      </c>
      <c r="J252" s="92">
        <v>7</v>
      </c>
      <c r="K252" s="103">
        <f>7</f>
        <v>7</v>
      </c>
      <c r="L252" s="69">
        <f>IFERROR(IF(Tabella273032[[#This Row],[Data inizio]]="","",DATE($L$1,Tabella273032[[#This Row],[Colonna3]],Tabella273032[[#This Row],[Data inizio]])),"")</f>
        <v>45109</v>
      </c>
      <c r="M252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52" s="60" t="str">
        <f>TEXT(Tabella273032[[#This Row],[Data piena inizio]],"ggg")</f>
        <v>dom</v>
      </c>
      <c r="O252" s="60" t="str">
        <f>TEXT(Tabella273032[[#This Row],[Data piena fine]],"ggg")</f>
        <v/>
      </c>
      <c r="P252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53" spans="2:16" ht="37.5" customHeight="1" x14ac:dyDescent="0.25">
      <c r="B253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</v>
      </c>
      <c r="C253" s="80" t="str">
        <f t="shared" ref="C253:C267" si="28">"Luglio"</f>
        <v>Luglio</v>
      </c>
      <c r="D253" s="92"/>
      <c r="E253" s="92" t="s">
        <v>23</v>
      </c>
      <c r="F253" s="92">
        <v>3</v>
      </c>
      <c r="G253" s="92"/>
      <c r="H253" s="92" t="s">
        <v>327</v>
      </c>
      <c r="I253" s="92" t="s">
        <v>95</v>
      </c>
      <c r="J253" s="92">
        <v>1</v>
      </c>
      <c r="K253" s="103">
        <f>7</f>
        <v>7</v>
      </c>
      <c r="L253" s="69">
        <f>IFERROR(IF(Tabella273032[[#This Row],[Data inizio]]="","",DATE($L$1,Tabella273032[[#This Row],[Colonna3]],Tabella273032[[#This Row],[Data inizio]])),"")</f>
        <v>45110</v>
      </c>
      <c r="M253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53" s="60" t="str">
        <f>TEXT(Tabella273032[[#This Row],[Data piena inizio]],"ggg")</f>
        <v>lun</v>
      </c>
      <c r="O253" s="60" t="str">
        <f>TEXT(Tabella273032[[#This Row],[Data piena fine]],"ggg")</f>
        <v/>
      </c>
      <c r="P253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lun</v>
      </c>
    </row>
    <row r="254" spans="2:16" ht="37.5" customHeight="1" x14ac:dyDescent="0.25">
      <c r="B254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</v>
      </c>
      <c r="C254" s="80" t="str">
        <f>"Luglio"</f>
        <v>Luglio</v>
      </c>
      <c r="D254" s="92"/>
      <c r="E254" s="92" t="s">
        <v>23</v>
      </c>
      <c r="F254" s="92">
        <v>3</v>
      </c>
      <c r="G254" s="92"/>
      <c r="H254" s="92" t="s">
        <v>327</v>
      </c>
      <c r="I254" s="92" t="s">
        <v>496</v>
      </c>
      <c r="J254" s="92">
        <v>2</v>
      </c>
      <c r="K254" s="103">
        <f>7</f>
        <v>7</v>
      </c>
      <c r="L254" s="69">
        <f>IFERROR(IF(Tabella273032[[#This Row],[Data inizio]]="","",DATE($L$1,Tabella273032[[#This Row],[Colonna3]],Tabella273032[[#This Row],[Data inizio]])),"")</f>
        <v>45110</v>
      </c>
      <c r="M254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54" s="60" t="str">
        <f>TEXT(Tabella273032[[#This Row],[Data piena inizio]],"ggg")</f>
        <v>lun</v>
      </c>
      <c r="O254" s="60" t="str">
        <f>TEXT(Tabella273032[[#This Row],[Data piena fine]],"ggg")</f>
        <v/>
      </c>
      <c r="P254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lun</v>
      </c>
    </row>
    <row r="255" spans="2:16" ht="37.5" customHeight="1" x14ac:dyDescent="0.25">
      <c r="B255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4</v>
      </c>
      <c r="C255" s="80" t="str">
        <f>"Luglio"</f>
        <v>Luglio</v>
      </c>
      <c r="D255" s="92"/>
      <c r="E255" s="92" t="s">
        <v>23</v>
      </c>
      <c r="F255" s="92">
        <v>4</v>
      </c>
      <c r="G255" s="92"/>
      <c r="H255" s="92" t="s">
        <v>542</v>
      </c>
      <c r="I255" s="92" t="s">
        <v>198</v>
      </c>
      <c r="J255" s="92">
        <v>3</v>
      </c>
      <c r="K255" s="103">
        <f>7</f>
        <v>7</v>
      </c>
      <c r="L255" s="69">
        <f>IFERROR(IF(Tabella273032[[#This Row],[Data inizio]]="","",DATE($L$1,Tabella273032[[#This Row],[Colonna3]],Tabella273032[[#This Row],[Data inizio]])),"")</f>
        <v>45111</v>
      </c>
      <c r="M255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55" s="60" t="str">
        <f>TEXT(Tabella273032[[#This Row],[Data piena inizio]],"ggg")</f>
        <v>mar</v>
      </c>
      <c r="O255" s="60" t="str">
        <f>TEXT(Tabella273032[[#This Row],[Data piena fine]],"ggg")</f>
        <v/>
      </c>
      <c r="P255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</v>
      </c>
    </row>
    <row r="256" spans="2:16" ht="37.5" customHeight="1" x14ac:dyDescent="0.25">
      <c r="B256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4 - 5</v>
      </c>
      <c r="C256" s="80" t="str">
        <f>"Luglio"</f>
        <v>Luglio</v>
      </c>
      <c r="D256" s="92"/>
      <c r="E256" s="92" t="s">
        <v>18</v>
      </c>
      <c r="F256" s="92">
        <v>4</v>
      </c>
      <c r="G256" s="92">
        <v>5</v>
      </c>
      <c r="H256" s="92" t="s">
        <v>557</v>
      </c>
      <c r="I256" s="92" t="s">
        <v>85</v>
      </c>
      <c r="J256" s="92">
        <v>4</v>
      </c>
      <c r="K256" s="103">
        <f>7</f>
        <v>7</v>
      </c>
      <c r="L256" s="69">
        <f>IFERROR(IF(Tabella273032[[#This Row],[Data inizio]]="","",DATE($L$1,Tabella273032[[#This Row],[Colonna3]],Tabella273032[[#This Row],[Data inizio]])),"")</f>
        <v>45111</v>
      </c>
      <c r="M256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45112</v>
      </c>
      <c r="N256" s="60" t="str">
        <f>TEXT(Tabella273032[[#This Row],[Data piena inizio]],"ggg")</f>
        <v>mar</v>
      </c>
      <c r="O256" s="60" t="str">
        <f>TEXT(Tabella273032[[#This Row],[Data piena fine]],"ggg")</f>
        <v>mer</v>
      </c>
      <c r="P256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mer</v>
      </c>
    </row>
    <row r="257" spans="2:16" ht="37.5" customHeight="1" x14ac:dyDescent="0.25">
      <c r="B257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4 - 5</v>
      </c>
      <c r="C257" s="80" t="str">
        <f t="shared" si="28"/>
        <v>Luglio</v>
      </c>
      <c r="D257" s="92"/>
      <c r="E257" s="92" t="s">
        <v>21</v>
      </c>
      <c r="F257" s="92">
        <v>4</v>
      </c>
      <c r="G257" s="92">
        <v>5</v>
      </c>
      <c r="H257" s="92" t="s">
        <v>298</v>
      </c>
      <c r="I257" s="92" t="s">
        <v>86</v>
      </c>
      <c r="J257" s="92">
        <v>6</v>
      </c>
      <c r="K257" s="103">
        <f>7</f>
        <v>7</v>
      </c>
      <c r="L257" s="69">
        <f>IFERROR(IF(Tabella273032[[#This Row],[Data inizio]]="","",DATE($L$1,Tabella273032[[#This Row],[Colonna3]],Tabella273032[[#This Row],[Data inizio]])),"")</f>
        <v>45111</v>
      </c>
      <c r="M257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45112</v>
      </c>
      <c r="N257" s="60" t="str">
        <f>TEXT(Tabella273032[[#This Row],[Data piena inizio]],"ggg")</f>
        <v>mar</v>
      </c>
      <c r="O257" s="60" t="str">
        <f>TEXT(Tabella273032[[#This Row],[Data piena fine]],"ggg")</f>
        <v>mer</v>
      </c>
      <c r="P257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mer</v>
      </c>
    </row>
    <row r="258" spans="2:16" ht="37.5" customHeight="1" x14ac:dyDescent="0.25">
      <c r="B258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5 - 6</v>
      </c>
      <c r="C258" s="80" t="str">
        <f t="shared" si="28"/>
        <v>Luglio</v>
      </c>
      <c r="D258" s="92"/>
      <c r="E258" s="92" t="s">
        <v>21</v>
      </c>
      <c r="F258" s="92">
        <v>5</v>
      </c>
      <c r="G258" s="92">
        <v>6</v>
      </c>
      <c r="H258" s="92" t="s">
        <v>299</v>
      </c>
      <c r="I258" s="92" t="s">
        <v>102</v>
      </c>
      <c r="J258" s="92">
        <v>1</v>
      </c>
      <c r="K258" s="103">
        <f>7</f>
        <v>7</v>
      </c>
      <c r="L258" s="69">
        <f>IFERROR(IF(Tabella273032[[#This Row],[Data inizio]]="","",DATE($L$1,Tabella273032[[#This Row],[Colonna3]],Tabella273032[[#This Row],[Data inizio]])),"")</f>
        <v>45112</v>
      </c>
      <c r="M258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45113</v>
      </c>
      <c r="N258" s="60" t="str">
        <f>TEXT(Tabella273032[[#This Row],[Data piena inizio]],"ggg")</f>
        <v>mer</v>
      </c>
      <c r="O258" s="60" t="str">
        <f>TEXT(Tabella273032[[#This Row],[Data piena fine]],"ggg")</f>
        <v>gio</v>
      </c>
      <c r="P258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 - gio</v>
      </c>
    </row>
    <row r="259" spans="2:16" ht="37.5" customHeight="1" x14ac:dyDescent="0.25">
      <c r="B259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</v>
      </c>
      <c r="C259" s="80" t="str">
        <f>"Luglio"</f>
        <v>Luglio</v>
      </c>
      <c r="D259" s="92"/>
      <c r="E259" s="92" t="s">
        <v>23</v>
      </c>
      <c r="F259" s="92">
        <v>5</v>
      </c>
      <c r="G259" s="92"/>
      <c r="H259" s="92" t="s">
        <v>327</v>
      </c>
      <c r="I259" s="92" t="s">
        <v>524</v>
      </c>
      <c r="J259" s="92">
        <v>2</v>
      </c>
      <c r="K259" s="103">
        <f>7</f>
        <v>7</v>
      </c>
      <c r="L259" s="69">
        <f>IFERROR(IF(Tabella273032[[#This Row],[Data inizio]]="","",DATE($L$1,Tabella273032[[#This Row],[Colonna3]],Tabella273032[[#This Row],[Data inizio]])),"")</f>
        <v>45112</v>
      </c>
      <c r="M259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59" s="60" t="str">
        <f>TEXT(Tabella273032[[#This Row],[Data piena inizio]],"ggg")</f>
        <v>mer</v>
      </c>
      <c r="O259" s="60" t="str">
        <f>TEXT(Tabella273032[[#This Row],[Data piena fine]],"ggg")</f>
        <v/>
      </c>
      <c r="P259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60" spans="2:16" ht="37.5" customHeight="1" x14ac:dyDescent="0.25">
      <c r="B260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</v>
      </c>
      <c r="C260" s="80" t="str">
        <f>"Luglio"</f>
        <v>Luglio</v>
      </c>
      <c r="D260" s="92"/>
      <c r="E260" s="92" t="s">
        <v>24</v>
      </c>
      <c r="F260" s="92">
        <v>5</v>
      </c>
      <c r="G260" s="92"/>
      <c r="H260" s="92" t="s">
        <v>467</v>
      </c>
      <c r="I260" s="92" t="s">
        <v>464</v>
      </c>
      <c r="J260" s="92">
        <v>4</v>
      </c>
      <c r="K260" s="103">
        <f>7</f>
        <v>7</v>
      </c>
      <c r="L260" s="69">
        <f>IFERROR(IF(Tabella273032[[#This Row],[Data inizio]]="","",DATE($L$1,Tabella273032[[#This Row],[Colonna3]],Tabella273032[[#This Row],[Data inizio]])),"")</f>
        <v>45112</v>
      </c>
      <c r="M260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0" s="60" t="str">
        <f>TEXT(Tabella273032[[#This Row],[Data piena inizio]],"ggg")</f>
        <v>mer</v>
      </c>
      <c r="O260" s="60" t="str">
        <f>TEXT(Tabella273032[[#This Row],[Data piena fine]],"ggg")</f>
        <v/>
      </c>
      <c r="P260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61" spans="2:16" ht="37.5" customHeight="1" x14ac:dyDescent="0.25">
      <c r="B261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</v>
      </c>
      <c r="C261" s="80" t="str">
        <f t="shared" si="28"/>
        <v>Luglio</v>
      </c>
      <c r="D261" s="92"/>
      <c r="E261" s="92" t="s">
        <v>24</v>
      </c>
      <c r="F261" s="92">
        <v>5</v>
      </c>
      <c r="G261" s="92"/>
      <c r="H261" s="101" t="s">
        <v>328</v>
      </c>
      <c r="I261" s="92" t="s">
        <v>373</v>
      </c>
      <c r="J261" s="92">
        <v>5</v>
      </c>
      <c r="K261" s="103">
        <f>7</f>
        <v>7</v>
      </c>
      <c r="L261" s="69">
        <f>IFERROR(IF(Tabella273032[[#This Row],[Data inizio]]="","",DATE($L$1,Tabella273032[[#This Row],[Colonna3]],Tabella273032[[#This Row],[Data inizio]])),"")</f>
        <v>45112</v>
      </c>
      <c r="M261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1" s="60" t="str">
        <f>TEXT(Tabella273032[[#This Row],[Data piena inizio]],"ggg")</f>
        <v>mer</v>
      </c>
      <c r="O261" s="60" t="str">
        <f>TEXT(Tabella273032[[#This Row],[Data piena fine]],"ggg")</f>
        <v/>
      </c>
      <c r="P261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62" spans="2:16" ht="37.5" customHeight="1" x14ac:dyDescent="0.25">
      <c r="B262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6 - 8</v>
      </c>
      <c r="C262" s="80" t="str">
        <f>"Luglio"</f>
        <v>Luglio</v>
      </c>
      <c r="D262" s="92"/>
      <c r="E262" s="92" t="s">
        <v>51</v>
      </c>
      <c r="F262" s="92">
        <v>6</v>
      </c>
      <c r="G262" s="92">
        <v>8</v>
      </c>
      <c r="H262" s="101" t="s">
        <v>497</v>
      </c>
      <c r="I262" s="92" t="s">
        <v>122</v>
      </c>
      <c r="J262" s="92">
        <v>2</v>
      </c>
      <c r="K262" s="103">
        <f>7</f>
        <v>7</v>
      </c>
      <c r="L262" s="69">
        <f>IFERROR(IF(Tabella273032[[#This Row],[Data inizio]]="","",DATE($L$1,Tabella273032[[#This Row],[Colonna3]],Tabella273032[[#This Row],[Data inizio]])),"")</f>
        <v>45113</v>
      </c>
      <c r="M262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45115</v>
      </c>
      <c r="N262" s="60" t="str">
        <f>TEXT(Tabella273032[[#This Row],[Data piena inizio]],"ggg")</f>
        <v>gio</v>
      </c>
      <c r="O262" s="60" t="str">
        <f>TEXT(Tabella273032[[#This Row],[Data piena fine]],"ggg")</f>
        <v>sab</v>
      </c>
      <c r="P262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 - sab</v>
      </c>
    </row>
    <row r="263" spans="2:16" ht="37.5" customHeight="1" x14ac:dyDescent="0.25">
      <c r="B263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6</v>
      </c>
      <c r="C263" s="80" t="str">
        <f t="shared" si="28"/>
        <v>Luglio</v>
      </c>
      <c r="D263" s="92"/>
      <c r="E263" s="92" t="s">
        <v>23</v>
      </c>
      <c r="F263" s="92">
        <v>6</v>
      </c>
      <c r="G263" s="92"/>
      <c r="H263" s="92" t="s">
        <v>374</v>
      </c>
      <c r="I263" s="92" t="s">
        <v>132</v>
      </c>
      <c r="J263" s="92">
        <v>5</v>
      </c>
      <c r="K263" s="103">
        <f>7</f>
        <v>7</v>
      </c>
      <c r="L263" s="69">
        <f>IFERROR(IF(Tabella273032[[#This Row],[Data inizio]]="","",DATE($L$1,Tabella273032[[#This Row],[Colonna3]],Tabella273032[[#This Row],[Data inizio]])),"")</f>
        <v>45113</v>
      </c>
      <c r="M263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3" s="60" t="str">
        <f>TEXT(Tabella273032[[#This Row],[Data piena inizio]],"ggg")</f>
        <v>gio</v>
      </c>
      <c r="O263" s="60" t="str">
        <f>TEXT(Tabella273032[[#This Row],[Data piena fine]],"ggg")</f>
        <v/>
      </c>
      <c r="P263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</v>
      </c>
    </row>
    <row r="264" spans="2:16" ht="37.5" customHeight="1" x14ac:dyDescent="0.25">
      <c r="B264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7 - 9</v>
      </c>
      <c r="C264" s="80" t="str">
        <f t="shared" si="28"/>
        <v>Luglio</v>
      </c>
      <c r="D264" s="92"/>
      <c r="E264" s="92" t="s">
        <v>51</v>
      </c>
      <c r="F264" s="92">
        <v>7</v>
      </c>
      <c r="G264" s="92">
        <v>9</v>
      </c>
      <c r="H264" s="92" t="s">
        <v>402</v>
      </c>
      <c r="I264" s="92" t="s">
        <v>195</v>
      </c>
      <c r="J264" s="92">
        <v>3</v>
      </c>
      <c r="K264" s="103">
        <f>7</f>
        <v>7</v>
      </c>
      <c r="L264" s="69">
        <f>IFERROR(IF(Tabella273032[[#This Row],[Data inizio]]="","",DATE($L$1,Tabella273032[[#This Row],[Colonna3]],Tabella273032[[#This Row],[Data inizio]])),"")</f>
        <v>45114</v>
      </c>
      <c r="M264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45116</v>
      </c>
      <c r="N264" s="60" t="str">
        <f>TEXT(Tabella273032[[#This Row],[Data piena inizio]],"ggg")</f>
        <v>ven</v>
      </c>
      <c r="O264" s="60" t="str">
        <f>TEXT(Tabella273032[[#This Row],[Data piena fine]],"ggg")</f>
        <v>dom</v>
      </c>
      <c r="P264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 - dom</v>
      </c>
    </row>
    <row r="265" spans="2:16" ht="37.5" customHeight="1" x14ac:dyDescent="0.25">
      <c r="B265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7</v>
      </c>
      <c r="C265" s="80" t="str">
        <f>"Luglio"</f>
        <v>Luglio</v>
      </c>
      <c r="D265" s="92"/>
      <c r="E265" s="92" t="s">
        <v>22</v>
      </c>
      <c r="F265" s="92">
        <v>7</v>
      </c>
      <c r="G265" s="92"/>
      <c r="H265" s="92" t="s">
        <v>329</v>
      </c>
      <c r="I265" s="92" t="s">
        <v>170</v>
      </c>
      <c r="J265" s="92">
        <v>7</v>
      </c>
      <c r="K265" s="103">
        <f>7</f>
        <v>7</v>
      </c>
      <c r="L265" s="69">
        <f>IFERROR(IF(Tabella273032[[#This Row],[Data inizio]]="","",DATE($L$1,Tabella273032[[#This Row],[Colonna3]],Tabella273032[[#This Row],[Data inizio]])),"")</f>
        <v>45114</v>
      </c>
      <c r="M265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5" s="60" t="str">
        <f>TEXT(Tabella273032[[#This Row],[Data piena inizio]],"ggg")</f>
        <v>ven</v>
      </c>
      <c r="O265" s="60" t="str">
        <f>TEXT(Tabella273032[[#This Row],[Data piena fine]],"ggg")</f>
        <v/>
      </c>
      <c r="P265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</v>
      </c>
    </row>
    <row r="266" spans="2:16" ht="37.5" customHeight="1" x14ac:dyDescent="0.25">
      <c r="B266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8</v>
      </c>
      <c r="C266" s="80" t="str">
        <f>"Luglio"</f>
        <v>Luglio</v>
      </c>
      <c r="D266" s="92"/>
      <c r="E266" s="92" t="s">
        <v>24</v>
      </c>
      <c r="F266" s="92">
        <v>8</v>
      </c>
      <c r="G266" s="92"/>
      <c r="H266" s="101" t="s">
        <v>328</v>
      </c>
      <c r="I266" s="92" t="s">
        <v>142</v>
      </c>
      <c r="J266" s="92">
        <v>4</v>
      </c>
      <c r="K266" s="103">
        <f>7</f>
        <v>7</v>
      </c>
      <c r="L266" s="69">
        <f>IFERROR(IF(Tabella273032[[#This Row],[Data inizio]]="","",DATE($L$1,Tabella273032[[#This Row],[Colonna3]],Tabella273032[[#This Row],[Data inizio]])),"")</f>
        <v>45115</v>
      </c>
      <c r="M266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6" s="60" t="str">
        <f>TEXT(Tabella273032[[#This Row],[Data piena inizio]],"ggg")</f>
        <v>sab</v>
      </c>
      <c r="O266" s="60" t="str">
        <f>TEXT(Tabella273032[[#This Row],[Data piena fine]],"ggg")</f>
        <v/>
      </c>
      <c r="P266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67" spans="2:16" ht="37.5" customHeight="1" x14ac:dyDescent="0.25">
      <c r="B267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8 - 9</v>
      </c>
      <c r="C267" s="80" t="str">
        <f t="shared" si="28"/>
        <v>Luglio</v>
      </c>
      <c r="D267" s="92" t="s">
        <v>589</v>
      </c>
      <c r="E267" s="92" t="s">
        <v>18</v>
      </c>
      <c r="F267" s="92">
        <v>8</v>
      </c>
      <c r="G267" s="92">
        <v>9</v>
      </c>
      <c r="H267" s="92" t="s">
        <v>375</v>
      </c>
      <c r="I267" s="92" t="s">
        <v>127</v>
      </c>
      <c r="J267" s="92">
        <v>5</v>
      </c>
      <c r="K267" s="103">
        <f>7</f>
        <v>7</v>
      </c>
      <c r="L267" s="69">
        <f>IFERROR(IF(Tabella273032[[#This Row],[Data inizio]]="","",DATE($L$1,Tabella273032[[#This Row],[Colonna3]],Tabella273032[[#This Row],[Data inizio]])),"")</f>
        <v>45115</v>
      </c>
      <c r="M267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45116</v>
      </c>
      <c r="N267" s="60" t="str">
        <f>TEXT(Tabella273032[[#This Row],[Data piena inizio]],"ggg")</f>
        <v>sab</v>
      </c>
      <c r="O267" s="60" t="str">
        <f>TEXT(Tabella273032[[#This Row],[Data piena fine]],"ggg")</f>
        <v>dom</v>
      </c>
      <c r="P267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68" spans="2:16" ht="37.5" customHeight="1" x14ac:dyDescent="0.25">
      <c r="B268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8</v>
      </c>
      <c r="C268" s="80" t="str">
        <f>"Luglio"</f>
        <v>Luglio</v>
      </c>
      <c r="D268" s="92"/>
      <c r="E268" s="92" t="s">
        <v>22</v>
      </c>
      <c r="F268" s="92">
        <v>8</v>
      </c>
      <c r="G268" s="92"/>
      <c r="H268" s="92" t="s">
        <v>329</v>
      </c>
      <c r="I268" s="92" t="s">
        <v>167</v>
      </c>
      <c r="J268" s="92">
        <v>7</v>
      </c>
      <c r="K268" s="103">
        <f>7</f>
        <v>7</v>
      </c>
      <c r="L268" s="69">
        <f>IFERROR(IF(Tabella273032[[#This Row],[Data inizio]]="","",DATE($L$1,Tabella273032[[#This Row],[Colonna3]],Tabella273032[[#This Row],[Data inizio]])),"")</f>
        <v>45115</v>
      </c>
      <c r="M268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8" s="60" t="str">
        <f>TEXT(Tabella273032[[#This Row],[Data piena inizio]],"ggg")</f>
        <v>sab</v>
      </c>
      <c r="O268" s="60" t="str">
        <f>TEXT(Tabella273032[[#This Row],[Data piena fine]],"ggg")</f>
        <v/>
      </c>
      <c r="P268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69" spans="2:16" ht="37.5" customHeight="1" x14ac:dyDescent="0.25">
      <c r="B269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8</v>
      </c>
      <c r="C269" s="80" t="str">
        <f>"Luglio"</f>
        <v>Luglio</v>
      </c>
      <c r="D269" s="92"/>
      <c r="E269" s="92" t="s">
        <v>24</v>
      </c>
      <c r="F269" s="92">
        <v>8</v>
      </c>
      <c r="G269" s="92"/>
      <c r="H269" s="92" t="s">
        <v>437</v>
      </c>
      <c r="I269" s="92" t="s">
        <v>172</v>
      </c>
      <c r="J269" s="92">
        <v>7</v>
      </c>
      <c r="K269" s="103">
        <f>7</f>
        <v>7</v>
      </c>
      <c r="L269" s="69">
        <f>IFERROR(IF(Tabella273032[[#This Row],[Data inizio]]="","",DATE($L$1,Tabella273032[[#This Row],[Colonna3]],Tabella273032[[#This Row],[Data inizio]])),"")</f>
        <v>45115</v>
      </c>
      <c r="M269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9" s="60" t="str">
        <f>TEXT(Tabella273032[[#This Row],[Data piena inizio]],"ggg")</f>
        <v>sab</v>
      </c>
      <c r="O269" s="60" t="str">
        <f>TEXT(Tabella273032[[#This Row],[Data piena fine]],"ggg")</f>
        <v/>
      </c>
      <c r="P269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70" spans="2:16" ht="37.5" customHeight="1" x14ac:dyDescent="0.25">
      <c r="B270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9</v>
      </c>
      <c r="C270" s="80" t="str">
        <f>"Luglio"</f>
        <v>Luglio</v>
      </c>
      <c r="D270" s="92"/>
      <c r="E270" s="92" t="s">
        <v>22</v>
      </c>
      <c r="F270" s="92">
        <v>9</v>
      </c>
      <c r="G270" s="92"/>
      <c r="H270" s="92" t="s">
        <v>329</v>
      </c>
      <c r="I270" s="92" t="s">
        <v>145</v>
      </c>
      <c r="J270" s="92">
        <v>4</v>
      </c>
      <c r="K270" s="103">
        <f>7</f>
        <v>7</v>
      </c>
      <c r="L270" s="69">
        <f>IFERROR(IF(Tabella273032[[#This Row],[Data inizio]]="","",DATE($L$1,Tabella273032[[#This Row],[Colonna3]],Tabella273032[[#This Row],[Data inizio]])),"")</f>
        <v>45116</v>
      </c>
      <c r="M270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0" s="60" t="str">
        <f>TEXT(Tabella273032[[#This Row],[Data piena inizio]],"ggg")</f>
        <v>dom</v>
      </c>
      <c r="O270" s="60" t="str">
        <f>TEXT(Tabella273032[[#This Row],[Data piena fine]],"ggg")</f>
        <v/>
      </c>
      <c r="P270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71" spans="2:16" ht="37.5" customHeight="1" x14ac:dyDescent="0.25">
      <c r="B271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9</v>
      </c>
      <c r="C271" s="80" t="str">
        <f>"Luglio"</f>
        <v>Luglio</v>
      </c>
      <c r="D271" s="92"/>
      <c r="E271" s="92" t="s">
        <v>24</v>
      </c>
      <c r="F271" s="92">
        <v>9</v>
      </c>
      <c r="G271" s="92"/>
      <c r="H271" s="92" t="s">
        <v>439</v>
      </c>
      <c r="I271" s="92" t="s">
        <v>64</v>
      </c>
      <c r="J271" s="92">
        <v>7</v>
      </c>
      <c r="K271" s="103">
        <f>7</f>
        <v>7</v>
      </c>
      <c r="L271" s="69">
        <f>IFERROR(IF(Tabella273032[[#This Row],[Data inizio]]="","",DATE($L$1,Tabella273032[[#This Row],[Colonna3]],Tabella273032[[#This Row],[Data inizio]])),"")</f>
        <v>45116</v>
      </c>
      <c r="M271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1" s="60" t="str">
        <f>TEXT(Tabella273032[[#This Row],[Data piena inizio]],"ggg")</f>
        <v>dom</v>
      </c>
      <c r="O271" s="60" t="str">
        <f>TEXT(Tabella273032[[#This Row],[Data piena fine]],"ggg")</f>
        <v/>
      </c>
      <c r="P271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72" spans="2:16" ht="37.5" customHeight="1" x14ac:dyDescent="0.25">
      <c r="B272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9</v>
      </c>
      <c r="C272" s="80" t="str">
        <f>"Luglio"</f>
        <v>Luglio</v>
      </c>
      <c r="D272" s="92"/>
      <c r="E272" s="92" t="s">
        <v>22</v>
      </c>
      <c r="F272" s="92">
        <v>9</v>
      </c>
      <c r="G272" s="92"/>
      <c r="H272" s="92" t="s">
        <v>329</v>
      </c>
      <c r="I272" s="92" t="s">
        <v>174</v>
      </c>
      <c r="J272" s="92">
        <v>7</v>
      </c>
      <c r="K272" s="103">
        <f>7</f>
        <v>7</v>
      </c>
      <c r="L272" s="69">
        <f>IFERROR(IF(Tabella273032[[#This Row],[Data inizio]]="","",DATE($L$1,Tabella273032[[#This Row],[Colonna3]],Tabella273032[[#This Row],[Data inizio]])),"")</f>
        <v>45116</v>
      </c>
      <c r="M272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2" s="60" t="str">
        <f>TEXT(Tabella273032[[#This Row],[Data piena inizio]],"ggg")</f>
        <v>dom</v>
      </c>
      <c r="O272" s="60" t="str">
        <f>TEXT(Tabella273032[[#This Row],[Data piena fine]],"ggg")</f>
        <v/>
      </c>
      <c r="P272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73" spans="2:16" ht="37.5" customHeight="1" x14ac:dyDescent="0.25">
      <c r="B273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11 - 13</v>
      </c>
      <c r="C273" s="80" t="str">
        <f t="shared" si="27"/>
        <v>Luglio</v>
      </c>
      <c r="D273" s="92"/>
      <c r="E273" s="92" t="s">
        <v>20</v>
      </c>
      <c r="F273" s="92">
        <v>11</v>
      </c>
      <c r="G273" s="92">
        <v>13</v>
      </c>
      <c r="H273" s="92" t="s">
        <v>251</v>
      </c>
      <c r="I273" s="92" t="s">
        <v>106</v>
      </c>
      <c r="J273" s="92">
        <v>1</v>
      </c>
      <c r="K273" s="86">
        <f>7</f>
        <v>7</v>
      </c>
      <c r="L273" s="69">
        <f>IFERROR(IF(Tabella273032[[#This Row],[Data inizio]]="","",DATE($L$1,Tabella273032[[#This Row],[Colonna3]],Tabella273032[[#This Row],[Data inizio]])),"")</f>
        <v>45118</v>
      </c>
      <c r="M273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45120</v>
      </c>
      <c r="N273" s="60" t="str">
        <f>TEXT(Tabella273032[[#This Row],[Data piena inizio]],"ggg")</f>
        <v>mar</v>
      </c>
      <c r="O273" s="60" t="str">
        <f>TEXT(Tabella273032[[#This Row],[Data piena fine]],"ggg")</f>
        <v>gio</v>
      </c>
      <c r="P273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gio</v>
      </c>
    </row>
    <row r="274" spans="2:16" ht="37.5" customHeight="1" x14ac:dyDescent="0.25">
      <c r="B274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11 - 13</v>
      </c>
      <c r="C274" s="80" t="str">
        <f t="shared" si="27"/>
        <v>Luglio</v>
      </c>
      <c r="D274" s="92"/>
      <c r="E274" s="92" t="s">
        <v>20</v>
      </c>
      <c r="F274" s="92">
        <v>11</v>
      </c>
      <c r="G274" s="92">
        <v>13</v>
      </c>
      <c r="H274" s="92" t="s">
        <v>252</v>
      </c>
      <c r="I274" s="92" t="s">
        <v>106</v>
      </c>
      <c r="J274" s="92">
        <v>1</v>
      </c>
      <c r="K274" s="103">
        <f>7</f>
        <v>7</v>
      </c>
      <c r="L274" s="69">
        <f>IFERROR(IF(Tabella273032[[#This Row],[Data inizio]]="","",DATE($L$1,Tabella273032[[#This Row],[Colonna3]],Tabella273032[[#This Row],[Data inizio]])),"")</f>
        <v>45118</v>
      </c>
      <c r="M274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45120</v>
      </c>
      <c r="N274" s="60" t="str">
        <f>TEXT(Tabella273032[[#This Row],[Data piena inizio]],"ggg")</f>
        <v>mar</v>
      </c>
      <c r="O274" s="60" t="str">
        <f>TEXT(Tabella273032[[#This Row],[Data piena fine]],"ggg")</f>
        <v>gio</v>
      </c>
      <c r="P274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gio</v>
      </c>
    </row>
    <row r="275" spans="2:16" ht="37.5" customHeight="1" x14ac:dyDescent="0.25">
      <c r="B275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13 - 15</v>
      </c>
      <c r="C275" s="80" t="str">
        <f>"Luglio"</f>
        <v>Luglio</v>
      </c>
      <c r="D275" s="92"/>
      <c r="E275" s="92" t="s">
        <v>59</v>
      </c>
      <c r="F275" s="92">
        <v>13</v>
      </c>
      <c r="G275" s="92">
        <v>15</v>
      </c>
      <c r="H275" s="92" t="s">
        <v>283</v>
      </c>
      <c r="I275" s="92" t="s">
        <v>88</v>
      </c>
      <c r="J275" s="92">
        <v>2</v>
      </c>
      <c r="K275" s="103">
        <f>7</f>
        <v>7</v>
      </c>
      <c r="L275" s="69">
        <f>IFERROR(IF(Tabella273032[[#This Row],[Data inizio]]="","",DATE($L$1,Tabella273032[[#This Row],[Colonna3]],Tabella273032[[#This Row],[Data inizio]])),"")</f>
        <v>45120</v>
      </c>
      <c r="M275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45122</v>
      </c>
      <c r="N275" s="60" t="str">
        <f>TEXT(Tabella273032[[#This Row],[Data piena inizio]],"ggg")</f>
        <v>gio</v>
      </c>
      <c r="O275" s="60" t="str">
        <f>TEXT(Tabella273032[[#This Row],[Data piena fine]],"ggg")</f>
        <v>sab</v>
      </c>
      <c r="P275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 - sab</v>
      </c>
    </row>
    <row r="276" spans="2:16" ht="37.5" customHeight="1" x14ac:dyDescent="0.25">
      <c r="B276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13</v>
      </c>
      <c r="C276" s="80" t="str">
        <f>"Luglio"</f>
        <v>Luglio</v>
      </c>
      <c r="D276" s="92"/>
      <c r="E276" s="92" t="s">
        <v>22</v>
      </c>
      <c r="F276" s="92">
        <v>13</v>
      </c>
      <c r="G276" s="92"/>
      <c r="H276" s="92" t="s">
        <v>543</v>
      </c>
      <c r="I276" s="92" t="s">
        <v>197</v>
      </c>
      <c r="J276" s="92">
        <v>3</v>
      </c>
      <c r="K276" s="103">
        <f>7</f>
        <v>7</v>
      </c>
      <c r="L276" s="69">
        <f>IFERROR(IF(Tabella273032[[#This Row],[Data inizio]]="","",DATE($L$1,Tabella273032[[#This Row],[Colonna3]],Tabella273032[[#This Row],[Data inizio]])),"")</f>
        <v>45120</v>
      </c>
      <c r="M276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6" s="60" t="str">
        <f>TEXT(Tabella273032[[#This Row],[Data piena inizio]],"ggg")</f>
        <v>gio</v>
      </c>
      <c r="O276" s="60" t="str">
        <f>TEXT(Tabella273032[[#This Row],[Data piena fine]],"ggg")</f>
        <v/>
      </c>
      <c r="P276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</v>
      </c>
    </row>
    <row r="277" spans="2:16" ht="37.5" customHeight="1" x14ac:dyDescent="0.25">
      <c r="B277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14 - 15</v>
      </c>
      <c r="C277" s="80" t="str">
        <f t="shared" si="27"/>
        <v>Luglio</v>
      </c>
      <c r="D277" s="92"/>
      <c r="E277" s="92" t="s">
        <v>20</v>
      </c>
      <c r="F277" s="92">
        <v>14</v>
      </c>
      <c r="G277" s="92">
        <v>15</v>
      </c>
      <c r="H277" s="92" t="s">
        <v>255</v>
      </c>
      <c r="I277" s="92" t="s">
        <v>106</v>
      </c>
      <c r="J277" s="92">
        <v>1</v>
      </c>
      <c r="K277" s="103">
        <f>7</f>
        <v>7</v>
      </c>
      <c r="L277" s="69">
        <f>IFERROR(IF(Tabella273032[[#This Row],[Data inizio]]="","",DATE($L$1,Tabella273032[[#This Row],[Colonna3]],Tabella273032[[#This Row],[Data inizio]])),"")</f>
        <v>45121</v>
      </c>
      <c r="M277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45122</v>
      </c>
      <c r="N277" s="60" t="str">
        <f>TEXT(Tabella273032[[#This Row],[Data piena inizio]],"ggg")</f>
        <v>ven</v>
      </c>
      <c r="O277" s="60" t="str">
        <f>TEXT(Tabella273032[[#This Row],[Data piena fine]],"ggg")</f>
        <v>sab</v>
      </c>
      <c r="P277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 - sab</v>
      </c>
    </row>
    <row r="278" spans="2:16" ht="37.5" customHeight="1" x14ac:dyDescent="0.25">
      <c r="B278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15</v>
      </c>
      <c r="C278" s="80" t="str">
        <f t="shared" ref="C278:C283" si="29">"Luglio"</f>
        <v>Luglio</v>
      </c>
      <c r="D278" s="92"/>
      <c r="E278" s="92" t="s">
        <v>23</v>
      </c>
      <c r="F278" s="92">
        <v>15</v>
      </c>
      <c r="G278" s="92"/>
      <c r="H278" s="92" t="s">
        <v>438</v>
      </c>
      <c r="I278" s="92" t="s">
        <v>440</v>
      </c>
      <c r="J278" s="92">
        <v>7</v>
      </c>
      <c r="K278" s="103">
        <f>7</f>
        <v>7</v>
      </c>
      <c r="L278" s="69">
        <f>IFERROR(IF(Tabella273032[[#This Row],[Data inizio]]="","",DATE($L$1,Tabella273032[[#This Row],[Colonna3]],Tabella273032[[#This Row],[Data inizio]])),"")</f>
        <v>45122</v>
      </c>
      <c r="M278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8" s="60" t="str">
        <f>TEXT(Tabella273032[[#This Row],[Data piena inizio]],"ggg")</f>
        <v>sab</v>
      </c>
      <c r="O278" s="60" t="str">
        <f>TEXT(Tabella273032[[#This Row],[Data piena fine]],"ggg")</f>
        <v/>
      </c>
      <c r="P278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79" spans="2:16" ht="37.5" customHeight="1" x14ac:dyDescent="0.25">
      <c r="B279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16</v>
      </c>
      <c r="C279" s="80" t="str">
        <f t="shared" si="29"/>
        <v>Luglio</v>
      </c>
      <c r="D279" s="92"/>
      <c r="E279" s="92" t="s">
        <v>23</v>
      </c>
      <c r="F279" s="92">
        <v>16</v>
      </c>
      <c r="G279" s="92"/>
      <c r="H279" s="92" t="s">
        <v>327</v>
      </c>
      <c r="I279" s="92" t="s">
        <v>153</v>
      </c>
      <c r="J279" s="92">
        <v>1</v>
      </c>
      <c r="K279" s="103">
        <f>7</f>
        <v>7</v>
      </c>
      <c r="L279" s="69">
        <f>IFERROR(IF(Tabella273032[[#This Row],[Data inizio]]="","",DATE($L$1,Tabella273032[[#This Row],[Colonna3]],Tabella273032[[#This Row],[Data inizio]])),"")</f>
        <v>45123</v>
      </c>
      <c r="M279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9" s="60" t="str">
        <f>TEXT(Tabella273032[[#This Row],[Data piena inizio]],"ggg")</f>
        <v>dom</v>
      </c>
      <c r="O279" s="60" t="str">
        <f>TEXT(Tabella273032[[#This Row],[Data piena fine]],"ggg")</f>
        <v/>
      </c>
      <c r="P279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80" spans="2:16" ht="37.5" customHeight="1" x14ac:dyDescent="0.25">
      <c r="B280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16</v>
      </c>
      <c r="C280" s="80" t="str">
        <f t="shared" si="29"/>
        <v>Luglio</v>
      </c>
      <c r="D280" s="92"/>
      <c r="E280" s="92" t="s">
        <v>22</v>
      </c>
      <c r="F280" s="92">
        <v>16</v>
      </c>
      <c r="G280" s="92"/>
      <c r="H280" s="92" t="s">
        <v>522</v>
      </c>
      <c r="I280" s="92" t="s">
        <v>137</v>
      </c>
      <c r="J280" s="92">
        <v>6</v>
      </c>
      <c r="K280" s="103">
        <f>7</f>
        <v>7</v>
      </c>
      <c r="L280" s="69">
        <f>IFERROR(IF(Tabella273032[[#This Row],[Data inizio]]="","",DATE($L$1,Tabella273032[[#This Row],[Colonna3]],Tabella273032[[#This Row],[Data inizio]])),"")</f>
        <v>45123</v>
      </c>
      <c r="M280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80" s="60" t="str">
        <f>TEXT(Tabella273032[[#This Row],[Data piena inizio]],"ggg")</f>
        <v>dom</v>
      </c>
      <c r="O280" s="60" t="str">
        <f>TEXT(Tabella273032[[#This Row],[Data piena fine]],"ggg")</f>
        <v/>
      </c>
      <c r="P280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81" spans="2:16" ht="37.5" customHeight="1" x14ac:dyDescent="0.25">
      <c r="B281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17</v>
      </c>
      <c r="C281" s="80" t="str">
        <f t="shared" si="29"/>
        <v>Luglio</v>
      </c>
      <c r="D281" s="92"/>
      <c r="E281" s="92" t="s">
        <v>23</v>
      </c>
      <c r="F281" s="92">
        <v>17</v>
      </c>
      <c r="G281" s="92"/>
      <c r="H281" s="92" t="s">
        <v>327</v>
      </c>
      <c r="I281" s="92" t="s">
        <v>85</v>
      </c>
      <c r="J281" s="92">
        <v>4</v>
      </c>
      <c r="K281" s="103">
        <f>7</f>
        <v>7</v>
      </c>
      <c r="L281" s="69">
        <f>IFERROR(IF(Tabella273032[[#This Row],[Data inizio]]="","",DATE($L$1,Tabella273032[[#This Row],[Colonna3]],Tabella273032[[#This Row],[Data inizio]])),"")</f>
        <v>45124</v>
      </c>
      <c r="M281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81" s="60" t="str">
        <f>TEXT(Tabella273032[[#This Row],[Data piena inizio]],"ggg")</f>
        <v>lun</v>
      </c>
      <c r="O281" s="60" t="str">
        <f>TEXT(Tabella273032[[#This Row],[Data piena fine]],"ggg")</f>
        <v/>
      </c>
      <c r="P281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lun</v>
      </c>
    </row>
    <row r="282" spans="2:16" ht="37.5" customHeight="1" x14ac:dyDescent="0.25">
      <c r="B282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16</v>
      </c>
      <c r="C282" s="80" t="str">
        <f t="shared" si="29"/>
        <v>Luglio</v>
      </c>
      <c r="D282" s="92"/>
      <c r="E282" s="92" t="s">
        <v>22</v>
      </c>
      <c r="F282" s="92">
        <v>16</v>
      </c>
      <c r="G282" s="92"/>
      <c r="H282" s="92" t="s">
        <v>329</v>
      </c>
      <c r="I282" s="92" t="s">
        <v>445</v>
      </c>
      <c r="J282" s="92">
        <v>7</v>
      </c>
      <c r="K282" s="103">
        <f>7</f>
        <v>7</v>
      </c>
      <c r="L282" s="69">
        <f>IFERROR(IF(Tabella273032[[#This Row],[Data inizio]]="","",DATE($L$1,Tabella273032[[#This Row],[Colonna3]],Tabella273032[[#This Row],[Data inizio]])),"")</f>
        <v>45123</v>
      </c>
      <c r="M282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82" s="60" t="str">
        <f>TEXT(Tabella273032[[#This Row],[Data piena inizio]],"ggg")</f>
        <v>dom</v>
      </c>
      <c r="O282" s="60" t="str">
        <f>TEXT(Tabella273032[[#This Row],[Data piena fine]],"ggg")</f>
        <v/>
      </c>
      <c r="P282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83" spans="2:16" ht="37.5" customHeight="1" x14ac:dyDescent="0.25">
      <c r="B283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18</v>
      </c>
      <c r="C283" s="80" t="str">
        <f t="shared" si="29"/>
        <v>Luglio</v>
      </c>
      <c r="D283" s="92"/>
      <c r="E283" s="92" t="s">
        <v>23</v>
      </c>
      <c r="F283" s="92">
        <v>18</v>
      </c>
      <c r="G283" s="92"/>
      <c r="H283" s="92" t="s">
        <v>333</v>
      </c>
      <c r="I283" s="92" t="s">
        <v>162</v>
      </c>
      <c r="J283" s="92">
        <v>1</v>
      </c>
      <c r="K283" s="103">
        <f>7</f>
        <v>7</v>
      </c>
      <c r="L283" s="69">
        <f>IFERROR(IF(Tabella273032[[#This Row],[Data inizio]]="","",DATE($L$1,Tabella273032[[#This Row],[Colonna3]],Tabella273032[[#This Row],[Data inizio]])),"")</f>
        <v>45125</v>
      </c>
      <c r="M283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83" s="60" t="str">
        <f>TEXT(Tabella273032[[#This Row],[Data piena inizio]],"ggg")</f>
        <v>mar</v>
      </c>
      <c r="O283" s="60" t="str">
        <f>TEXT(Tabella273032[[#This Row],[Data piena fine]],"ggg")</f>
        <v/>
      </c>
      <c r="P283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</v>
      </c>
    </row>
    <row r="284" spans="2:16" ht="37.5" customHeight="1" x14ac:dyDescent="0.25">
      <c r="B284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18 - 22</v>
      </c>
      <c r="C284" s="80" t="str">
        <f t="shared" si="27"/>
        <v>Luglio</v>
      </c>
      <c r="D284" s="92"/>
      <c r="E284" s="92" t="s">
        <v>20</v>
      </c>
      <c r="F284" s="92">
        <v>18</v>
      </c>
      <c r="G284" s="92">
        <v>22</v>
      </c>
      <c r="H284" s="92" t="s">
        <v>253</v>
      </c>
      <c r="I284" s="92" t="s">
        <v>98</v>
      </c>
      <c r="J284" s="92">
        <v>2</v>
      </c>
      <c r="K284" s="103">
        <f>7</f>
        <v>7</v>
      </c>
      <c r="L284" s="69">
        <f>IFERROR(IF(Tabella273032[[#This Row],[Data inizio]]="","",DATE($L$1,Tabella273032[[#This Row],[Colonna3]],Tabella273032[[#This Row],[Data inizio]])),"")</f>
        <v>45125</v>
      </c>
      <c r="M284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45129</v>
      </c>
      <c r="N284" s="60" t="str">
        <f>TEXT(Tabella273032[[#This Row],[Data piena inizio]],"ggg")</f>
        <v>mar</v>
      </c>
      <c r="O284" s="60" t="str">
        <f>TEXT(Tabella273032[[#This Row],[Data piena fine]],"ggg")</f>
        <v>sab</v>
      </c>
      <c r="P284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sab</v>
      </c>
    </row>
    <row r="285" spans="2:16" ht="37.5" customHeight="1" x14ac:dyDescent="0.25">
      <c r="B285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18 - 22</v>
      </c>
      <c r="C285" s="80" t="str">
        <f t="shared" ref="C285:C302" si="30">"Luglio"</f>
        <v>Luglio</v>
      </c>
      <c r="D285" s="92"/>
      <c r="E285" s="92" t="s">
        <v>20</v>
      </c>
      <c r="F285" s="92">
        <v>18</v>
      </c>
      <c r="G285" s="92">
        <v>22</v>
      </c>
      <c r="H285" s="92" t="s">
        <v>254</v>
      </c>
      <c r="I285" s="92" t="s">
        <v>102</v>
      </c>
      <c r="J285" s="92">
        <v>1</v>
      </c>
      <c r="K285" s="103">
        <f>7</f>
        <v>7</v>
      </c>
      <c r="L285" s="69">
        <f>IFERROR(IF(Tabella273032[[#This Row],[Data inizio]]="","",DATE($L$1,Tabella273032[[#This Row],[Colonna3]],Tabella273032[[#This Row],[Data inizio]])),"")</f>
        <v>45125</v>
      </c>
      <c r="M285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45129</v>
      </c>
      <c r="N285" s="60" t="str">
        <f>TEXT(Tabella273032[[#This Row],[Data piena inizio]],"ggg")</f>
        <v>mar</v>
      </c>
      <c r="O285" s="60" t="str">
        <f>TEXT(Tabella273032[[#This Row],[Data piena fine]],"ggg")</f>
        <v>sab</v>
      </c>
      <c r="P285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sab</v>
      </c>
    </row>
    <row r="286" spans="2:16" ht="37.5" customHeight="1" x14ac:dyDescent="0.25">
      <c r="B286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19</v>
      </c>
      <c r="C286" s="80" t="str">
        <f t="shared" ref="C286:C292" si="31">"Luglio"</f>
        <v>Luglio</v>
      </c>
      <c r="D286" s="92"/>
      <c r="E286" s="92" t="s">
        <v>24</v>
      </c>
      <c r="F286" s="92">
        <v>19</v>
      </c>
      <c r="G286" s="92"/>
      <c r="H286" s="92" t="s">
        <v>544</v>
      </c>
      <c r="I286" s="92" t="s">
        <v>202</v>
      </c>
      <c r="J286" s="92">
        <v>3</v>
      </c>
      <c r="K286" s="103">
        <f>7</f>
        <v>7</v>
      </c>
      <c r="L286" s="69">
        <f>IFERROR(IF(Tabella273032[[#This Row],[Data inizio]]="","",DATE($L$1,Tabella273032[[#This Row],[Colonna3]],Tabella273032[[#This Row],[Data inizio]])),"")</f>
        <v>45126</v>
      </c>
      <c r="M286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86" s="60" t="str">
        <f>TEXT(Tabella273032[[#This Row],[Data piena inizio]],"ggg")</f>
        <v>mer</v>
      </c>
      <c r="O286" s="60" t="str">
        <f>TEXT(Tabella273032[[#This Row],[Data piena fine]],"ggg")</f>
        <v/>
      </c>
      <c r="P286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87" spans="2:16" ht="37.5" customHeight="1" x14ac:dyDescent="0.25">
      <c r="B287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19</v>
      </c>
      <c r="C287" s="80" t="str">
        <f t="shared" si="31"/>
        <v>Luglio</v>
      </c>
      <c r="D287" s="92"/>
      <c r="E287" s="92" t="s">
        <v>22</v>
      </c>
      <c r="F287" s="92">
        <v>19</v>
      </c>
      <c r="G287" s="92"/>
      <c r="H287" s="92" t="s">
        <v>544</v>
      </c>
      <c r="I287" s="92" t="s">
        <v>202</v>
      </c>
      <c r="J287" s="92">
        <v>3</v>
      </c>
      <c r="K287" s="103">
        <f>7</f>
        <v>7</v>
      </c>
      <c r="L287" s="69">
        <f>IFERROR(IF(Tabella273032[[#This Row],[Data inizio]]="","",DATE($L$1,Tabella273032[[#This Row],[Colonna3]],Tabella273032[[#This Row],[Data inizio]])),"")</f>
        <v>45126</v>
      </c>
      <c r="M287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87" s="60" t="str">
        <f>TEXT(Tabella273032[[#This Row],[Data piena inizio]],"ggg")</f>
        <v>mer</v>
      </c>
      <c r="O287" s="60" t="str">
        <f>TEXT(Tabella273032[[#This Row],[Data piena fine]],"ggg")</f>
        <v/>
      </c>
      <c r="P287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88" spans="2:16" ht="37.5" customHeight="1" x14ac:dyDescent="0.25">
      <c r="B288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19 - 21</v>
      </c>
      <c r="C288" s="80" t="str">
        <f>"Luglio"</f>
        <v>Luglio</v>
      </c>
      <c r="D288" s="92"/>
      <c r="E288" s="92" t="s">
        <v>20</v>
      </c>
      <c r="F288" s="92">
        <v>19</v>
      </c>
      <c r="G288" s="92">
        <v>21</v>
      </c>
      <c r="H288" s="92" t="s">
        <v>269</v>
      </c>
      <c r="I288" s="92" t="s">
        <v>85</v>
      </c>
      <c r="J288" s="92">
        <v>4</v>
      </c>
      <c r="K288" s="103">
        <f>7</f>
        <v>7</v>
      </c>
      <c r="L288" s="69">
        <f>IFERROR(IF(Tabella273032[[#This Row],[Data inizio]]="","",DATE($L$1,Tabella273032[[#This Row],[Colonna3]],Tabella273032[[#This Row],[Data inizio]])),"")</f>
        <v>45126</v>
      </c>
      <c r="M288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45128</v>
      </c>
      <c r="N288" s="60" t="str">
        <f>TEXT(Tabella273032[[#This Row],[Data piena inizio]],"ggg")</f>
        <v>mer</v>
      </c>
      <c r="O288" s="60" t="str">
        <f>TEXT(Tabella273032[[#This Row],[Data piena fine]],"ggg")</f>
        <v>ven</v>
      </c>
      <c r="P288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 - ven</v>
      </c>
    </row>
    <row r="289" spans="2:16" ht="37.5" customHeight="1" x14ac:dyDescent="0.25">
      <c r="B289" s="191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19 - 20</v>
      </c>
      <c r="C289" s="191" t="str">
        <f>"Luglio"</f>
        <v>Luglio</v>
      </c>
      <c r="D289" s="92"/>
      <c r="E289" s="92" t="s">
        <v>18</v>
      </c>
      <c r="F289" s="199">
        <v>19</v>
      </c>
      <c r="G289" s="199">
        <v>20</v>
      </c>
      <c r="H289" s="92" t="s">
        <v>447</v>
      </c>
      <c r="I289" s="92" t="s">
        <v>448</v>
      </c>
      <c r="J289" s="92">
        <v>7</v>
      </c>
      <c r="K289" s="193">
        <f>7</f>
        <v>7</v>
      </c>
      <c r="L289" s="69">
        <f>IFERROR(IF(Tabella273032[[#This Row],[Data inizio]]="","",DATE($L$1,Tabella273032[[#This Row],[Colonna3]],Tabella273032[[#This Row],[Data inizio]])),"")</f>
        <v>45126</v>
      </c>
      <c r="M289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45127</v>
      </c>
      <c r="N289" s="195" t="str">
        <f>TEXT(Tabella273032[[#This Row],[Data piena inizio]],"ggg")</f>
        <v>mer</v>
      </c>
      <c r="O289" s="195" t="str">
        <f>TEXT(Tabella273032[[#This Row],[Data piena fine]],"ggg")</f>
        <v>gio</v>
      </c>
      <c r="P289" s="195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 - gio</v>
      </c>
    </row>
    <row r="290" spans="2:16" ht="37.5" customHeight="1" x14ac:dyDescent="0.25">
      <c r="B290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20</v>
      </c>
      <c r="C290" s="80" t="str">
        <f t="shared" si="31"/>
        <v>Luglio</v>
      </c>
      <c r="D290" s="92"/>
      <c r="E290" s="92" t="s">
        <v>23</v>
      </c>
      <c r="F290" s="92">
        <v>20</v>
      </c>
      <c r="G290" s="92"/>
      <c r="H290" s="92" t="s">
        <v>327</v>
      </c>
      <c r="I290" s="92" t="s">
        <v>44</v>
      </c>
      <c r="J290" s="92">
        <v>5</v>
      </c>
      <c r="K290" s="103">
        <f>7</f>
        <v>7</v>
      </c>
      <c r="L290" s="69">
        <f>IFERROR(IF(Tabella273032[[#This Row],[Data inizio]]="","",DATE($L$1,Tabella273032[[#This Row],[Colonna3]],Tabella273032[[#This Row],[Data inizio]])),"")</f>
        <v>45127</v>
      </c>
      <c r="M290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90" s="60" t="str">
        <f>TEXT(Tabella273032[[#This Row],[Data piena inizio]],"ggg")</f>
        <v>gio</v>
      </c>
      <c r="O290" s="60" t="str">
        <f>TEXT(Tabella273032[[#This Row],[Data piena fine]],"ggg")</f>
        <v/>
      </c>
      <c r="P290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</v>
      </c>
    </row>
    <row r="291" spans="2:16" ht="37.5" customHeight="1" x14ac:dyDescent="0.25">
      <c r="B291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22 - 23</v>
      </c>
      <c r="C291" s="80" t="str">
        <f t="shared" si="31"/>
        <v>Luglio</v>
      </c>
      <c r="D291" s="92" t="s">
        <v>589</v>
      </c>
      <c r="E291" s="92" t="s">
        <v>18</v>
      </c>
      <c r="F291" s="92">
        <v>22</v>
      </c>
      <c r="G291" s="92">
        <v>23</v>
      </c>
      <c r="H291" s="92" t="s">
        <v>499</v>
      </c>
      <c r="I291" s="92" t="s">
        <v>93</v>
      </c>
      <c r="J291" s="92">
        <v>2</v>
      </c>
      <c r="K291" s="103">
        <f>7</f>
        <v>7</v>
      </c>
      <c r="L291" s="69">
        <f>IFERROR(IF(Tabella273032[[#This Row],[Data inizio]]="","",DATE($L$1,Tabella273032[[#This Row],[Colonna3]],Tabella273032[[#This Row],[Data inizio]])),"")</f>
        <v>45129</v>
      </c>
      <c r="M291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45130</v>
      </c>
      <c r="N291" s="60" t="str">
        <f>TEXT(Tabella273032[[#This Row],[Data piena inizio]],"ggg")</f>
        <v>sab</v>
      </c>
      <c r="O291" s="60" t="str">
        <f>TEXT(Tabella273032[[#This Row],[Data piena fine]],"ggg")</f>
        <v>dom</v>
      </c>
      <c r="P291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92" spans="2:16" ht="37.5" customHeight="1" x14ac:dyDescent="0.25">
      <c r="B292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22</v>
      </c>
      <c r="C292" s="80" t="str">
        <f t="shared" si="31"/>
        <v>Luglio</v>
      </c>
      <c r="D292" s="92"/>
      <c r="E292" s="92" t="s">
        <v>24</v>
      </c>
      <c r="F292" s="92">
        <v>22</v>
      </c>
      <c r="G292" s="92"/>
      <c r="H292" s="92" t="s">
        <v>481</v>
      </c>
      <c r="I292" s="92" t="s">
        <v>498</v>
      </c>
      <c r="J292" s="92">
        <v>2</v>
      </c>
      <c r="K292" s="103">
        <f>7</f>
        <v>7</v>
      </c>
      <c r="L292" s="69">
        <f>IFERROR(IF(Tabella273032[[#This Row],[Data inizio]]="","",DATE($L$1,Tabella273032[[#This Row],[Colonna3]],Tabella273032[[#This Row],[Data inizio]])),"")</f>
        <v>45129</v>
      </c>
      <c r="M292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92" s="60" t="str">
        <f>TEXT(Tabella273032[[#This Row],[Data piena inizio]],"ggg")</f>
        <v>sab</v>
      </c>
      <c r="O292" s="60" t="str">
        <f>TEXT(Tabella273032[[#This Row],[Data piena fine]],"ggg")</f>
        <v/>
      </c>
      <c r="P292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93" spans="2:16" ht="37.5" customHeight="1" x14ac:dyDescent="0.25">
      <c r="B293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22 - 24</v>
      </c>
      <c r="C293" s="80" t="str">
        <f>"Luglio"</f>
        <v>Luglio</v>
      </c>
      <c r="D293" s="92"/>
      <c r="E293" s="92" t="s">
        <v>20</v>
      </c>
      <c r="F293" s="92">
        <v>22</v>
      </c>
      <c r="G293" s="92">
        <v>24</v>
      </c>
      <c r="H293" s="92" t="s">
        <v>270</v>
      </c>
      <c r="I293" s="92" t="s">
        <v>45</v>
      </c>
      <c r="J293" s="92">
        <v>3</v>
      </c>
      <c r="K293" s="103">
        <f>7</f>
        <v>7</v>
      </c>
      <c r="L293" s="69">
        <f>IFERROR(IF(Tabella273032[[#This Row],[Data inizio]]="","",DATE($L$1,Tabella273032[[#This Row],[Colonna3]],Tabella273032[[#This Row],[Data inizio]])),"")</f>
        <v>45129</v>
      </c>
      <c r="M293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45131</v>
      </c>
      <c r="N293" s="60" t="str">
        <f>TEXT(Tabella273032[[#This Row],[Data piena inizio]],"ggg")</f>
        <v>sab</v>
      </c>
      <c r="O293" s="60" t="str">
        <f>TEXT(Tabella273032[[#This Row],[Data piena fine]],"ggg")</f>
        <v>lun</v>
      </c>
      <c r="P293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lun</v>
      </c>
    </row>
    <row r="294" spans="2:16" ht="37.5" customHeight="1" x14ac:dyDescent="0.25">
      <c r="B294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22</v>
      </c>
      <c r="C294" s="80" t="str">
        <f>"Luglio"</f>
        <v>Luglio</v>
      </c>
      <c r="D294" s="92"/>
      <c r="E294" s="92" t="s">
        <v>22</v>
      </c>
      <c r="F294" s="92">
        <v>22</v>
      </c>
      <c r="G294" s="92"/>
      <c r="H294" s="92" t="s">
        <v>521</v>
      </c>
      <c r="I294" s="92" t="s">
        <v>139</v>
      </c>
      <c r="J294" s="92">
        <v>6</v>
      </c>
      <c r="K294" s="103">
        <f>7</f>
        <v>7</v>
      </c>
      <c r="L294" s="69">
        <f>IFERROR(IF(Tabella273032[[#This Row],[Data inizio]]="","",DATE($L$1,Tabella273032[[#This Row],[Colonna3]],Tabella273032[[#This Row],[Data inizio]])),"")</f>
        <v>45129</v>
      </c>
      <c r="M294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94" s="60" t="str">
        <f>TEXT(Tabella273032[[#This Row],[Data piena inizio]],"ggg")</f>
        <v>sab</v>
      </c>
      <c r="O294" s="60" t="str">
        <f>TEXT(Tabella273032[[#This Row],[Data piena fine]],"ggg")</f>
        <v/>
      </c>
      <c r="P294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95" spans="2:16" ht="37.5" customHeight="1" x14ac:dyDescent="0.25">
      <c r="B295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23 - 24</v>
      </c>
      <c r="C295" s="80" t="str">
        <f t="shared" si="30"/>
        <v>Luglio</v>
      </c>
      <c r="D295" s="92"/>
      <c r="E295" s="92" t="s">
        <v>20</v>
      </c>
      <c r="F295" s="92">
        <v>23</v>
      </c>
      <c r="G295" s="92">
        <v>24</v>
      </c>
      <c r="H295" s="92" t="s">
        <v>271</v>
      </c>
      <c r="I295" s="92" t="s">
        <v>121</v>
      </c>
      <c r="J295" s="92">
        <v>2</v>
      </c>
      <c r="K295" s="103">
        <f>7</f>
        <v>7</v>
      </c>
      <c r="L295" s="69">
        <f>IFERROR(IF(Tabella273032[[#This Row],[Data inizio]]="","",DATE($L$1,Tabella273032[[#This Row],[Colonna3]],Tabella273032[[#This Row],[Data inizio]])),"")</f>
        <v>45130</v>
      </c>
      <c r="M295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45131</v>
      </c>
      <c r="N295" s="60" t="str">
        <f>TEXT(Tabella273032[[#This Row],[Data piena inizio]],"ggg")</f>
        <v>dom</v>
      </c>
      <c r="O295" s="60" t="str">
        <f>TEXT(Tabella273032[[#This Row],[Data piena fine]],"ggg")</f>
        <v>lun</v>
      </c>
      <c r="P295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 - lun</v>
      </c>
    </row>
    <row r="296" spans="2:16" ht="37.5" customHeight="1" x14ac:dyDescent="0.25">
      <c r="B296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23</v>
      </c>
      <c r="C296" s="80" t="str">
        <f t="shared" ref="C296:C301" si="32">"Luglio"</f>
        <v>Luglio</v>
      </c>
      <c r="D296" s="92"/>
      <c r="E296" s="92" t="s">
        <v>23</v>
      </c>
      <c r="F296" s="92">
        <v>23</v>
      </c>
      <c r="G296" s="92"/>
      <c r="H296" s="92" t="s">
        <v>327</v>
      </c>
      <c r="I296" s="92" t="s">
        <v>175</v>
      </c>
      <c r="J296" s="92">
        <v>6</v>
      </c>
      <c r="K296" s="103">
        <f>7</f>
        <v>7</v>
      </c>
      <c r="L296" s="69">
        <f>IFERROR(IF(Tabella273032[[#This Row],[Data inizio]]="","",DATE($L$1,Tabella273032[[#This Row],[Colonna3]],Tabella273032[[#This Row],[Data inizio]])),"")</f>
        <v>45130</v>
      </c>
      <c r="M296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96" s="60" t="str">
        <f>TEXT(Tabella273032[[#This Row],[Data piena inizio]],"ggg")</f>
        <v>dom</v>
      </c>
      <c r="O296" s="60" t="str">
        <f>TEXT(Tabella273032[[#This Row],[Data piena fine]],"ggg")</f>
        <v/>
      </c>
      <c r="P296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97" spans="2:16" ht="37.5" customHeight="1" x14ac:dyDescent="0.25">
      <c r="B297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25 - 26</v>
      </c>
      <c r="C297" s="80" t="str">
        <f t="shared" si="32"/>
        <v>Luglio</v>
      </c>
      <c r="D297" s="92"/>
      <c r="E297" s="92" t="s">
        <v>18</v>
      </c>
      <c r="F297" s="92">
        <v>25</v>
      </c>
      <c r="G297" s="92">
        <v>26</v>
      </c>
      <c r="H297" s="92" t="s">
        <v>334</v>
      </c>
      <c r="I297" s="92" t="s">
        <v>162</v>
      </c>
      <c r="J297" s="92">
        <v>1</v>
      </c>
      <c r="K297" s="103">
        <f>7</f>
        <v>7</v>
      </c>
      <c r="L297" s="69">
        <f>IFERROR(IF(Tabella273032[[#This Row],[Data inizio]]="","",DATE($L$1,Tabella273032[[#This Row],[Colonna3]],Tabella273032[[#This Row],[Data inizio]])),"")</f>
        <v>45132</v>
      </c>
      <c r="M297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45133</v>
      </c>
      <c r="N297" s="60" t="str">
        <f>TEXT(Tabella273032[[#This Row],[Data piena inizio]],"ggg")</f>
        <v>mar</v>
      </c>
      <c r="O297" s="60" t="str">
        <f>TEXT(Tabella273032[[#This Row],[Data piena fine]],"ggg")</f>
        <v>mer</v>
      </c>
      <c r="P297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mer</v>
      </c>
    </row>
    <row r="298" spans="2:16" ht="37.5" customHeight="1" x14ac:dyDescent="0.25">
      <c r="B298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25</v>
      </c>
      <c r="C298" s="80" t="str">
        <f t="shared" si="32"/>
        <v>Luglio</v>
      </c>
      <c r="D298" s="92"/>
      <c r="E298" s="92" t="s">
        <v>24</v>
      </c>
      <c r="F298" s="92">
        <v>25</v>
      </c>
      <c r="G298" s="92"/>
      <c r="H298" s="101" t="s">
        <v>328</v>
      </c>
      <c r="I298" s="92" t="s">
        <v>203</v>
      </c>
      <c r="J298" s="92">
        <v>3</v>
      </c>
      <c r="K298" s="103">
        <f>7</f>
        <v>7</v>
      </c>
      <c r="L298" s="69">
        <f>IFERROR(IF(Tabella273032[[#This Row],[Data inizio]]="","",DATE($L$1,Tabella273032[[#This Row],[Colonna3]],Tabella273032[[#This Row],[Data inizio]])),"")</f>
        <v>45132</v>
      </c>
      <c r="M298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98" s="60" t="str">
        <f>TEXT(Tabella273032[[#This Row],[Data piena inizio]],"ggg")</f>
        <v>mar</v>
      </c>
      <c r="O298" s="60" t="str">
        <f>TEXT(Tabella273032[[#This Row],[Data piena fine]],"ggg")</f>
        <v/>
      </c>
      <c r="P298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</v>
      </c>
    </row>
    <row r="299" spans="2:16" ht="37.5" customHeight="1" x14ac:dyDescent="0.25">
      <c r="B299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25</v>
      </c>
      <c r="C299" s="80" t="str">
        <f t="shared" si="32"/>
        <v>Luglio</v>
      </c>
      <c r="D299" s="92"/>
      <c r="E299" s="92" t="s">
        <v>22</v>
      </c>
      <c r="F299" s="92">
        <v>25</v>
      </c>
      <c r="G299" s="92"/>
      <c r="H299" s="101" t="s">
        <v>329</v>
      </c>
      <c r="I299" s="92" t="s">
        <v>203</v>
      </c>
      <c r="J299" s="92">
        <v>3</v>
      </c>
      <c r="K299" s="103">
        <f>7</f>
        <v>7</v>
      </c>
      <c r="L299" s="69">
        <f>IFERROR(IF(Tabella273032[[#This Row],[Data inizio]]="","",DATE($L$1,Tabella273032[[#This Row],[Colonna3]],Tabella273032[[#This Row],[Data inizio]])),"")</f>
        <v>45132</v>
      </c>
      <c r="M299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99" s="60" t="str">
        <f>TEXT(Tabella273032[[#This Row],[Data piena inizio]],"ggg")</f>
        <v>mar</v>
      </c>
      <c r="O299" s="60" t="str">
        <f>TEXT(Tabella273032[[#This Row],[Data piena fine]],"ggg")</f>
        <v/>
      </c>
      <c r="P299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</v>
      </c>
    </row>
    <row r="300" spans="2:16" ht="37.5" customHeight="1" x14ac:dyDescent="0.25">
      <c r="B300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26</v>
      </c>
      <c r="C300" s="80" t="str">
        <f t="shared" si="32"/>
        <v>Luglio</v>
      </c>
      <c r="D300" s="92"/>
      <c r="E300" s="92" t="s">
        <v>23</v>
      </c>
      <c r="F300" s="92">
        <v>26</v>
      </c>
      <c r="G300" s="92"/>
      <c r="H300" s="92" t="s">
        <v>327</v>
      </c>
      <c r="I300" s="92" t="s">
        <v>98</v>
      </c>
      <c r="J300" s="92">
        <v>2</v>
      </c>
      <c r="K300" s="103">
        <f>7</f>
        <v>7</v>
      </c>
      <c r="L300" s="69">
        <f>IFERROR(IF(Tabella273032[[#This Row],[Data inizio]]="","",DATE($L$1,Tabella273032[[#This Row],[Colonna3]],Tabella273032[[#This Row],[Data inizio]])),"")</f>
        <v>45133</v>
      </c>
      <c r="M300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300" s="60" t="str">
        <f>TEXT(Tabella273032[[#This Row],[Data piena inizio]],"ggg")</f>
        <v>mer</v>
      </c>
      <c r="O300" s="60" t="str">
        <f>TEXT(Tabella273032[[#This Row],[Data piena fine]],"ggg")</f>
        <v/>
      </c>
      <c r="P300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301" spans="2:16" ht="37.5" customHeight="1" x14ac:dyDescent="0.25">
      <c r="B301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26 - 27</v>
      </c>
      <c r="C301" s="80" t="str">
        <f t="shared" si="32"/>
        <v>Luglio</v>
      </c>
      <c r="D301" s="92"/>
      <c r="E301" s="92" t="s">
        <v>21</v>
      </c>
      <c r="F301" s="92">
        <v>26</v>
      </c>
      <c r="G301" s="92">
        <v>27</v>
      </c>
      <c r="H301" s="92" t="s">
        <v>500</v>
      </c>
      <c r="I301" s="92" t="s">
        <v>105</v>
      </c>
      <c r="J301" s="92">
        <v>2</v>
      </c>
      <c r="K301" s="103">
        <f>7</f>
        <v>7</v>
      </c>
      <c r="L301" s="69">
        <f>IFERROR(IF(Tabella273032[[#This Row],[Data inizio]]="","",DATE($L$1,Tabella273032[[#This Row],[Colonna3]],Tabella273032[[#This Row],[Data inizio]])),"")</f>
        <v>45133</v>
      </c>
      <c r="M301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45134</v>
      </c>
      <c r="N301" s="60" t="str">
        <f>TEXT(Tabella273032[[#This Row],[Data piena inizio]],"ggg")</f>
        <v>mer</v>
      </c>
      <c r="O301" s="60" t="str">
        <f>TEXT(Tabella273032[[#This Row],[Data piena fine]],"ggg")</f>
        <v>gio</v>
      </c>
      <c r="P301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 - gio</v>
      </c>
    </row>
    <row r="302" spans="2:16" ht="37.5" customHeight="1" x14ac:dyDescent="0.25">
      <c r="B302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26 - 28</v>
      </c>
      <c r="C302" s="80" t="str">
        <f t="shared" si="30"/>
        <v>Luglio</v>
      </c>
      <c r="D302" s="92"/>
      <c r="E302" s="92" t="s">
        <v>59</v>
      </c>
      <c r="F302" s="92">
        <v>26</v>
      </c>
      <c r="G302" s="92">
        <v>28</v>
      </c>
      <c r="H302" s="92" t="s">
        <v>284</v>
      </c>
      <c r="I302" s="92" t="s">
        <v>50</v>
      </c>
      <c r="J302" s="92">
        <v>4</v>
      </c>
      <c r="K302" s="103">
        <f>7</f>
        <v>7</v>
      </c>
      <c r="L302" s="69">
        <f>IFERROR(IF(Tabella273032[[#This Row],[Data inizio]]="","",DATE($L$1,Tabella273032[[#This Row],[Colonna3]],Tabella273032[[#This Row],[Data inizio]])),"")</f>
        <v>45133</v>
      </c>
      <c r="M302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45135</v>
      </c>
      <c r="N302" s="60" t="str">
        <f>TEXT(Tabella273032[[#This Row],[Data piena inizio]],"ggg")</f>
        <v>mer</v>
      </c>
      <c r="O302" s="60" t="str">
        <f>TEXT(Tabella273032[[#This Row],[Data piena fine]],"ggg")</f>
        <v>ven</v>
      </c>
      <c r="P302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 - ven</v>
      </c>
    </row>
    <row r="303" spans="2:16" ht="37.5" customHeight="1" x14ac:dyDescent="0.25">
      <c r="B303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26</v>
      </c>
      <c r="C303" s="80" t="str">
        <f t="shared" ref="C303:C310" si="33">"Luglio"</f>
        <v>Luglio</v>
      </c>
      <c r="D303" s="92"/>
      <c r="E303" s="92" t="s">
        <v>24</v>
      </c>
      <c r="F303" s="92">
        <v>26</v>
      </c>
      <c r="G303" s="92"/>
      <c r="H303" s="101" t="s">
        <v>328</v>
      </c>
      <c r="I303" s="92" t="s">
        <v>147</v>
      </c>
      <c r="J303" s="92">
        <v>4</v>
      </c>
      <c r="K303" s="103">
        <f>7</f>
        <v>7</v>
      </c>
      <c r="L303" s="69">
        <f>IFERROR(IF(Tabella273032[[#This Row],[Data inizio]]="","",DATE($L$1,Tabella273032[[#This Row],[Colonna3]],Tabella273032[[#This Row],[Data inizio]])),"")</f>
        <v>45133</v>
      </c>
      <c r="M303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303" s="60" t="str">
        <f>TEXT(Tabella273032[[#This Row],[Data piena inizio]],"ggg")</f>
        <v>mer</v>
      </c>
      <c r="O303" s="60" t="str">
        <f>TEXT(Tabella273032[[#This Row],[Data piena fine]],"ggg")</f>
        <v/>
      </c>
      <c r="P303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304" spans="2:16" ht="37.5" customHeight="1" x14ac:dyDescent="0.25">
      <c r="B304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27 - 28</v>
      </c>
      <c r="C304" s="80" t="str">
        <f t="shared" si="33"/>
        <v>Luglio</v>
      </c>
      <c r="D304" s="92"/>
      <c r="E304" s="92" t="s">
        <v>18</v>
      </c>
      <c r="F304" s="92">
        <v>27</v>
      </c>
      <c r="G304" s="92">
        <v>28</v>
      </c>
      <c r="H304" s="92" t="s">
        <v>594</v>
      </c>
      <c r="I304" s="92" t="s">
        <v>335</v>
      </c>
      <c r="J304" s="92">
        <v>1</v>
      </c>
      <c r="K304" s="103">
        <f>7</f>
        <v>7</v>
      </c>
      <c r="L304" s="69">
        <f>IFERROR(IF(Tabella273032[[#This Row],[Data inizio]]="","",DATE($L$1,Tabella273032[[#This Row],[Colonna3]],Tabella273032[[#This Row],[Data inizio]])),"")</f>
        <v>45134</v>
      </c>
      <c r="M304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45135</v>
      </c>
      <c r="N304" s="60" t="str">
        <f>TEXT(Tabella273032[[#This Row],[Data piena inizio]],"ggg")</f>
        <v>gio</v>
      </c>
      <c r="O304" s="60" t="str">
        <f>TEXT(Tabella273032[[#This Row],[Data piena fine]],"ggg")</f>
        <v>ven</v>
      </c>
      <c r="P304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 - ven</v>
      </c>
    </row>
    <row r="305" spans="2:16" ht="37.5" customHeight="1" x14ac:dyDescent="0.25">
      <c r="B305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27 - 29</v>
      </c>
      <c r="C305" s="80" t="str">
        <f>"Luglio"</f>
        <v>Luglio</v>
      </c>
      <c r="D305" s="92"/>
      <c r="E305" s="92" t="s">
        <v>51</v>
      </c>
      <c r="F305" s="92">
        <v>27</v>
      </c>
      <c r="G305" s="92">
        <v>29</v>
      </c>
      <c r="H305" s="92" t="s">
        <v>551</v>
      </c>
      <c r="I305" s="92" t="s">
        <v>104</v>
      </c>
      <c r="J305" s="92">
        <v>3</v>
      </c>
      <c r="K305" s="103">
        <f>7</f>
        <v>7</v>
      </c>
      <c r="L305" s="69">
        <f>IFERROR(IF(Tabella273032[[#This Row],[Data inizio]]="","",DATE($L$1,Tabella273032[[#This Row],[Colonna3]],Tabella273032[[#This Row],[Data inizio]])),"")</f>
        <v>45134</v>
      </c>
      <c r="M305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45136</v>
      </c>
      <c r="N305" s="60" t="str">
        <f>TEXT(Tabella273032[[#This Row],[Data piena inizio]],"ggg")</f>
        <v>gio</v>
      </c>
      <c r="O305" s="60" t="str">
        <f>TEXT(Tabella273032[[#This Row],[Data piena fine]],"ggg")</f>
        <v>sab</v>
      </c>
      <c r="P305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 - sab</v>
      </c>
    </row>
    <row r="306" spans="2:16" ht="37.5" customHeight="1" x14ac:dyDescent="0.25">
      <c r="B306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28</v>
      </c>
      <c r="C306" s="80" t="str">
        <f t="shared" si="33"/>
        <v>Luglio</v>
      </c>
      <c r="D306" s="92"/>
      <c r="E306" s="92" t="s">
        <v>23</v>
      </c>
      <c r="F306" s="92">
        <v>28</v>
      </c>
      <c r="G306" s="92"/>
      <c r="H306" s="92" t="s">
        <v>327</v>
      </c>
      <c r="I306" s="92" t="s">
        <v>180</v>
      </c>
      <c r="J306" s="92">
        <v>6</v>
      </c>
      <c r="K306" s="103">
        <f>7</f>
        <v>7</v>
      </c>
      <c r="L306" s="69">
        <f>IFERROR(IF(Tabella273032[[#This Row],[Data inizio]]="","",DATE($L$1,Tabella273032[[#This Row],[Colonna3]],Tabella273032[[#This Row],[Data inizio]])),"")</f>
        <v>45135</v>
      </c>
      <c r="M306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306" s="60" t="str">
        <f>TEXT(Tabella273032[[#This Row],[Data piena inizio]],"ggg")</f>
        <v>ven</v>
      </c>
      <c r="O306" s="60" t="str">
        <f>TEXT(Tabella273032[[#This Row],[Data piena fine]],"ggg")</f>
        <v/>
      </c>
      <c r="P306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</v>
      </c>
    </row>
    <row r="307" spans="2:16" ht="37.5" customHeight="1" x14ac:dyDescent="0.25">
      <c r="B307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29 - 30</v>
      </c>
      <c r="C307" s="80" t="str">
        <f t="shared" si="33"/>
        <v>Luglio</v>
      </c>
      <c r="D307" s="92"/>
      <c r="E307" s="92" t="s">
        <v>18</v>
      </c>
      <c r="F307" s="92">
        <v>29</v>
      </c>
      <c r="G307" s="92">
        <v>30</v>
      </c>
      <c r="H307" s="92" t="s">
        <v>324</v>
      </c>
      <c r="I307" s="92" t="s">
        <v>163</v>
      </c>
      <c r="J307" s="92">
        <v>1</v>
      </c>
      <c r="K307" s="103">
        <f>7</f>
        <v>7</v>
      </c>
      <c r="L307" s="69">
        <f>IFERROR(IF(Tabella273032[[#This Row],[Data inizio]]="","",DATE($L$1,Tabella273032[[#This Row],[Colonna3]],Tabella273032[[#This Row],[Data inizio]])),"")</f>
        <v>45136</v>
      </c>
      <c r="M307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45137</v>
      </c>
      <c r="N307" s="60" t="str">
        <f>TEXT(Tabella273032[[#This Row],[Data piena inizio]],"ggg")</f>
        <v>sab</v>
      </c>
      <c r="O307" s="60" t="str">
        <f>TEXT(Tabella273032[[#This Row],[Data piena fine]],"ggg")</f>
        <v>dom</v>
      </c>
      <c r="P307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308" spans="2:16" ht="37.5" customHeight="1" x14ac:dyDescent="0.25">
      <c r="B308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29 - 30</v>
      </c>
      <c r="C308" s="80" t="str">
        <f>"Luglio"</f>
        <v>Luglio</v>
      </c>
      <c r="D308" s="92"/>
      <c r="E308" s="92" t="s">
        <v>19</v>
      </c>
      <c r="F308" s="92">
        <v>29</v>
      </c>
      <c r="G308" s="92">
        <v>30</v>
      </c>
      <c r="H308" s="92" t="s">
        <v>501</v>
      </c>
      <c r="I308" s="92" t="s">
        <v>502</v>
      </c>
      <c r="J308" s="92">
        <v>2</v>
      </c>
      <c r="K308" s="103">
        <f>7</f>
        <v>7</v>
      </c>
      <c r="L308" s="69">
        <f>IFERROR(IF(Tabella273032[[#This Row],[Data inizio]]="","",DATE($L$1,Tabella273032[[#This Row],[Colonna3]],Tabella273032[[#This Row],[Data inizio]])),"")</f>
        <v>45136</v>
      </c>
      <c r="M308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45137</v>
      </c>
      <c r="N308" s="60" t="str">
        <f>TEXT(Tabella273032[[#This Row],[Data piena inizio]],"ggg")</f>
        <v>sab</v>
      </c>
      <c r="O308" s="60" t="str">
        <f>TEXT(Tabella273032[[#This Row],[Data piena fine]],"ggg")</f>
        <v>dom</v>
      </c>
      <c r="P308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309" spans="2:16" ht="37.5" customHeight="1" x14ac:dyDescent="0.25">
      <c r="B309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29 - 30</v>
      </c>
      <c r="C309" s="80" t="str">
        <f t="shared" si="33"/>
        <v>Luglio</v>
      </c>
      <c r="D309" s="92"/>
      <c r="E309" s="92" t="s">
        <v>18</v>
      </c>
      <c r="F309" s="92">
        <v>29</v>
      </c>
      <c r="G309" s="92">
        <v>30</v>
      </c>
      <c r="H309" s="92" t="s">
        <v>416</v>
      </c>
      <c r="I309" s="92" t="s">
        <v>180</v>
      </c>
      <c r="J309" s="92">
        <v>6</v>
      </c>
      <c r="K309" s="103">
        <f>7</f>
        <v>7</v>
      </c>
      <c r="L309" s="69">
        <f>IFERROR(IF(Tabella273032[[#This Row],[Data inizio]]="","",DATE($L$1,Tabella273032[[#This Row],[Colonna3]],Tabella273032[[#This Row],[Data inizio]])),"")</f>
        <v>45136</v>
      </c>
      <c r="M309" s="69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45137</v>
      </c>
      <c r="N309" s="60" t="str">
        <f>TEXT(Tabella273032[[#This Row],[Data piena inizio]],"ggg")</f>
        <v>sab</v>
      </c>
      <c r="O309" s="60" t="str">
        <f>TEXT(Tabella273032[[#This Row],[Data piena fine]],"ggg")</f>
        <v>dom</v>
      </c>
      <c r="P309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310" spans="2:16" ht="37.5" customHeight="1" x14ac:dyDescent="0.25">
      <c r="B310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29</v>
      </c>
      <c r="C310" s="80" t="str">
        <f t="shared" si="33"/>
        <v>Luglio</v>
      </c>
      <c r="D310" s="92"/>
      <c r="E310" s="92" t="s">
        <v>24</v>
      </c>
      <c r="F310" s="92">
        <v>29</v>
      </c>
      <c r="G310" s="92"/>
      <c r="H310" s="92" t="s">
        <v>437</v>
      </c>
      <c r="I310" s="92" t="s">
        <v>172</v>
      </c>
      <c r="J310" s="92">
        <v>7</v>
      </c>
      <c r="K310" s="103">
        <f>7</f>
        <v>7</v>
      </c>
      <c r="L310" s="69">
        <f>IFERROR(IF(Tabella273032[[#This Row],[Data inizio]]="","",DATE($L$1,Tabella273032[[#This Row],[Colonna3]],Tabella273032[[#This Row],[Data inizio]])),"")</f>
        <v>45136</v>
      </c>
      <c r="M310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310" s="60" t="str">
        <f>TEXT(Tabella273032[[#This Row],[Data piena inizio]],"ggg")</f>
        <v>sab</v>
      </c>
      <c r="O310" s="60" t="str">
        <f>TEXT(Tabella273032[[#This Row],[Data piena fine]],"ggg")</f>
        <v/>
      </c>
      <c r="P310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311" spans="2:16" ht="37.5" customHeight="1" x14ac:dyDescent="0.25">
      <c r="B311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30</v>
      </c>
      <c r="C311" s="80" t="str">
        <f>"Luglio"</f>
        <v>Luglio</v>
      </c>
      <c r="D311" s="92"/>
      <c r="E311" s="92" t="s">
        <v>23</v>
      </c>
      <c r="F311" s="92">
        <v>30</v>
      </c>
      <c r="G311" s="92"/>
      <c r="H311" s="92" t="s">
        <v>327</v>
      </c>
      <c r="I311" s="92" t="s">
        <v>530</v>
      </c>
      <c r="J311" s="92">
        <v>4</v>
      </c>
      <c r="K311" s="103">
        <f>7</f>
        <v>7</v>
      </c>
      <c r="L311" s="69">
        <f>IFERROR(IF(Tabella273032[[#This Row],[Data inizio]]="","",DATE($L$1,Tabella273032[[#This Row],[Colonna3]],Tabella273032[[#This Row],[Data inizio]])),"")</f>
        <v>45137</v>
      </c>
      <c r="M311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311" s="60" t="str">
        <f>TEXT(Tabella273032[[#This Row],[Data piena inizio]],"ggg")</f>
        <v>dom</v>
      </c>
      <c r="O311" s="60" t="str">
        <f>TEXT(Tabella273032[[#This Row],[Data piena fine]],"ggg")</f>
        <v/>
      </c>
      <c r="P311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312" spans="2:16" ht="37.5" customHeight="1" x14ac:dyDescent="0.25">
      <c r="B312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30</v>
      </c>
      <c r="C312" s="80" t="str">
        <f>"Luglio"</f>
        <v>Luglio</v>
      </c>
      <c r="D312" s="92"/>
      <c r="E312" s="92" t="s">
        <v>23</v>
      </c>
      <c r="F312" s="92">
        <v>30</v>
      </c>
      <c r="G312" s="92"/>
      <c r="H312" s="92" t="s">
        <v>436</v>
      </c>
      <c r="I312" s="92" t="s">
        <v>172</v>
      </c>
      <c r="J312" s="92">
        <v>7</v>
      </c>
      <c r="K312" s="103">
        <f>7</f>
        <v>7</v>
      </c>
      <c r="L312" s="69">
        <f>IFERROR(IF(Tabella273032[[#This Row],[Data inizio]]="","",DATE($L$1,Tabella273032[[#This Row],[Colonna3]],Tabella273032[[#This Row],[Data inizio]])),"")</f>
        <v>45137</v>
      </c>
      <c r="M312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312" s="60" t="str">
        <f>TEXT(Tabella273032[[#This Row],[Data piena inizio]],"ggg")</f>
        <v>dom</v>
      </c>
      <c r="O312" s="60" t="str">
        <f>TEXT(Tabella273032[[#This Row],[Data piena fine]],"ggg")</f>
        <v/>
      </c>
      <c r="P312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313" spans="2:16" ht="37.5" customHeight="1" x14ac:dyDescent="0.25">
      <c r="B313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30</v>
      </c>
      <c r="C313" s="80" t="str">
        <f t="shared" ref="C313" si="34">"Luglio"</f>
        <v>Luglio</v>
      </c>
      <c r="D313" s="92"/>
      <c r="E313" s="92" t="s">
        <v>22</v>
      </c>
      <c r="F313" s="92">
        <v>30</v>
      </c>
      <c r="G313" s="92"/>
      <c r="H313" s="92" t="s">
        <v>521</v>
      </c>
      <c r="I313" s="92" t="s">
        <v>139</v>
      </c>
      <c r="J313" s="92">
        <v>6</v>
      </c>
      <c r="K313" s="103">
        <f>7</f>
        <v>7</v>
      </c>
      <c r="L313" s="69">
        <f>IFERROR(IF(Tabella273032[[#This Row],[Data inizio]]="","",DATE($L$1,Tabella273032[[#This Row],[Colonna3]],Tabella273032[[#This Row],[Data inizio]])),"")</f>
        <v>45137</v>
      </c>
      <c r="M313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313" s="60" t="str">
        <f>TEXT(Tabella273032[[#This Row],[Data piena inizio]],"ggg")</f>
        <v>dom</v>
      </c>
      <c r="O313" s="60" t="str">
        <f>TEXT(Tabella273032[[#This Row],[Data piena fine]],"ggg")</f>
        <v/>
      </c>
      <c r="P313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314" spans="2:16" ht="37.5" customHeight="1" x14ac:dyDescent="0.25">
      <c r="B314" s="80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31</v>
      </c>
      <c r="C314" s="80" t="str">
        <f>"Luglio"</f>
        <v>Luglio</v>
      </c>
      <c r="D314" s="92"/>
      <c r="E314" s="92" t="s">
        <v>24</v>
      </c>
      <c r="F314" s="92">
        <v>31</v>
      </c>
      <c r="G314" s="92"/>
      <c r="H314" s="92" t="s">
        <v>536</v>
      </c>
      <c r="I314" s="92" t="s">
        <v>168</v>
      </c>
      <c r="J314" s="92">
        <v>7</v>
      </c>
      <c r="K314" s="103">
        <f>7</f>
        <v>7</v>
      </c>
      <c r="L314" s="69">
        <f>IFERROR(IF(Tabella273032[[#This Row],[Data inizio]]="","",DATE($L$1,Tabella273032[[#This Row],[Colonna3]],Tabella273032[[#This Row],[Data inizio]])),"")</f>
        <v>45138</v>
      </c>
      <c r="M314" s="69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314" s="60" t="str">
        <f>TEXT(Tabella273032[[#This Row],[Data piena inizio]],"ggg")</f>
        <v>lun</v>
      </c>
      <c r="O314" s="60" t="str">
        <f>TEXT(Tabella273032[[#This Row],[Data piena fine]],"ggg")</f>
        <v/>
      </c>
      <c r="P314" s="60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lun</v>
      </c>
    </row>
    <row r="315" spans="2:16" ht="37.5" customHeight="1" x14ac:dyDescent="0.25">
      <c r="B315" s="80" t="s">
        <v>28</v>
      </c>
      <c r="C315" s="81" t="s">
        <v>34</v>
      </c>
      <c r="D315" s="93" t="s">
        <v>17</v>
      </c>
      <c r="E315" s="93" t="s">
        <v>16</v>
      </c>
      <c r="F315" s="93" t="s">
        <v>60</v>
      </c>
      <c r="G315" s="93" t="s">
        <v>61</v>
      </c>
      <c r="H315" s="94" t="s">
        <v>30</v>
      </c>
      <c r="I315" s="93" t="s">
        <v>10</v>
      </c>
      <c r="J315" s="93" t="s">
        <v>25</v>
      </c>
      <c r="K315" s="84" t="s">
        <v>109</v>
      </c>
      <c r="L315" s="68" t="s">
        <v>112</v>
      </c>
      <c r="M315" s="68" t="s">
        <v>113</v>
      </c>
      <c r="N315" s="68" t="s">
        <v>114</v>
      </c>
      <c r="O315" s="68" t="s">
        <v>115</v>
      </c>
      <c r="P315" s="68" t="s">
        <v>29</v>
      </c>
    </row>
    <row r="316" spans="2:16" ht="37.5" customHeight="1" x14ac:dyDescent="0.25">
      <c r="B316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/>
      </c>
      <c r="C316" s="81" t="str">
        <f>"Agosto"</f>
        <v>Agosto</v>
      </c>
      <c r="D316" s="89"/>
      <c r="E316" s="95"/>
      <c r="F316" s="95"/>
      <c r="G316" s="95" t="s">
        <v>65</v>
      </c>
      <c r="H316" s="96" t="s">
        <v>6</v>
      </c>
      <c r="I316" s="95"/>
      <c r="J316" s="97"/>
      <c r="K316" s="85">
        <f>8</f>
        <v>8</v>
      </c>
      <c r="L316" s="72" t="str">
        <f>IFERROR(IF(Tabella2733[[#This Row],[Data inizio]]="","",DATE($L$1,Tabella2733[[#This Row],[Colonna3]],Tabella2733[[#This Row],[Data inizio]])),"")</f>
        <v/>
      </c>
      <c r="M316" s="7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16" s="73" t="str">
        <f>TEXT(Tabella2733[[#This Row],[Data piena inizio]],"ggg")</f>
        <v/>
      </c>
      <c r="O316" s="71" t="str">
        <f>TEXT(Tabella2733[[#This Row],[Data piena fine]],"ggg")</f>
        <v/>
      </c>
      <c r="P316" s="71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/>
      </c>
    </row>
    <row r="317" spans="2:16" ht="37.5" customHeight="1" x14ac:dyDescent="0.25">
      <c r="B317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1 - 2</v>
      </c>
      <c r="C317" s="81" t="str">
        <f>"Agosto"</f>
        <v>Agosto</v>
      </c>
      <c r="D317" s="101"/>
      <c r="E317" s="101" t="s">
        <v>21</v>
      </c>
      <c r="F317" s="101">
        <v>1</v>
      </c>
      <c r="G317" s="101">
        <v>2</v>
      </c>
      <c r="H317" s="101" t="s">
        <v>301</v>
      </c>
      <c r="I317" s="101" t="s">
        <v>99</v>
      </c>
      <c r="J317" s="92">
        <v>3</v>
      </c>
      <c r="K317" s="103">
        <f>8</f>
        <v>8</v>
      </c>
      <c r="L317" s="69">
        <f>IFERROR(IF(Tabella2733[[#This Row],[Data inizio]]="","",DATE($L$1,Tabella2733[[#This Row],[Colonna3]],Tabella2733[[#This Row],[Data inizio]])),"")</f>
        <v>45139</v>
      </c>
      <c r="M317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45140</v>
      </c>
      <c r="N317" s="77" t="str">
        <f>TEXT(Tabella2733[[#This Row],[Data piena inizio]],"ggg")</f>
        <v>mar</v>
      </c>
      <c r="O317" s="60" t="str">
        <f>TEXT(Tabella2733[[#This Row],[Data piena fine]],"ggg")</f>
        <v>mer</v>
      </c>
      <c r="P317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 - mer</v>
      </c>
    </row>
    <row r="318" spans="2:16" ht="37.5" customHeight="1" x14ac:dyDescent="0.25">
      <c r="B318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</v>
      </c>
      <c r="C318" s="81" t="str">
        <f>"Agosto"</f>
        <v>Agosto</v>
      </c>
      <c r="D318" s="101"/>
      <c r="E318" s="101" t="s">
        <v>23</v>
      </c>
      <c r="F318" s="101">
        <v>1</v>
      </c>
      <c r="G318" s="101"/>
      <c r="H318" s="92" t="s">
        <v>585</v>
      </c>
      <c r="I318" s="101" t="s">
        <v>168</v>
      </c>
      <c r="J318" s="92">
        <v>7</v>
      </c>
      <c r="K318" s="103">
        <f>8</f>
        <v>8</v>
      </c>
      <c r="L318" s="69">
        <f>IFERROR(IF(Tabella2733[[#This Row],[Data inizio]]="","",DATE($L$1,Tabella2733[[#This Row],[Colonna3]],Tabella2733[[#This Row],[Data inizio]])),"")</f>
        <v>45139</v>
      </c>
      <c r="M318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18" s="77" t="str">
        <f>TEXT(Tabella2733[[#This Row],[Data piena inizio]],"ggg")</f>
        <v>mar</v>
      </c>
      <c r="O318" s="60" t="str">
        <f>TEXT(Tabella2733[[#This Row],[Data piena fine]],"ggg")</f>
        <v/>
      </c>
      <c r="P318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</v>
      </c>
    </row>
    <row r="319" spans="2:16" ht="37.5" customHeight="1" x14ac:dyDescent="0.25">
      <c r="B319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</v>
      </c>
      <c r="C319" s="81" t="str">
        <f>"Agosto"</f>
        <v>Agosto</v>
      </c>
      <c r="D319" s="101"/>
      <c r="E319" s="101" t="s">
        <v>23</v>
      </c>
      <c r="F319" s="101">
        <v>3</v>
      </c>
      <c r="G319" s="101"/>
      <c r="H319" s="92" t="s">
        <v>327</v>
      </c>
      <c r="I319" s="101" t="s">
        <v>164</v>
      </c>
      <c r="J319" s="92">
        <v>1</v>
      </c>
      <c r="K319" s="103">
        <f>8</f>
        <v>8</v>
      </c>
      <c r="L319" s="69">
        <f>IFERROR(IF(Tabella2733[[#This Row],[Data inizio]]="","",DATE($L$1,Tabella2733[[#This Row],[Colonna3]],Tabella2733[[#This Row],[Data inizio]])),"")</f>
        <v>45141</v>
      </c>
      <c r="M319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19" s="77" t="str">
        <f>TEXT(Tabella2733[[#This Row],[Data piena inizio]],"ggg")</f>
        <v>gio</v>
      </c>
      <c r="O319" s="60" t="str">
        <f>TEXT(Tabella2733[[#This Row],[Data piena fine]],"ggg")</f>
        <v/>
      </c>
      <c r="P319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gio</v>
      </c>
    </row>
    <row r="320" spans="2:16" ht="37.5" customHeight="1" x14ac:dyDescent="0.25">
      <c r="B320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3 - 6</v>
      </c>
      <c r="C320" s="80" t="str">
        <f>"Agosto"</f>
        <v>Agosto</v>
      </c>
      <c r="D320" s="92"/>
      <c r="E320" s="92" t="s">
        <v>35</v>
      </c>
      <c r="F320" s="92">
        <v>3</v>
      </c>
      <c r="G320" s="92">
        <v>6</v>
      </c>
      <c r="H320" s="92" t="s">
        <v>210</v>
      </c>
      <c r="I320" s="92" t="s">
        <v>211</v>
      </c>
      <c r="J320" s="92">
        <v>1</v>
      </c>
      <c r="K320" s="86">
        <f>8</f>
        <v>8</v>
      </c>
      <c r="L320" s="69">
        <f>IFERROR(IF(Tabella2733[[#This Row],[Data inizio]]="","",DATE($L$1,Tabella2733[[#This Row],[Colonna3]],Tabella2733[[#This Row],[Data inizio]])),"")</f>
        <v>45141</v>
      </c>
      <c r="M320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45144</v>
      </c>
      <c r="N320" s="60" t="str">
        <f>TEXT(Tabella2733[[#This Row],[Data piena inizio]],"ggg")</f>
        <v>gio</v>
      </c>
      <c r="O320" s="60" t="str">
        <f>TEXT(Tabella2733[[#This Row],[Data piena fine]],"ggg")</f>
        <v>dom</v>
      </c>
      <c r="P320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gio - dom</v>
      </c>
    </row>
    <row r="321" spans="2:16" ht="37.5" customHeight="1" x14ac:dyDescent="0.25">
      <c r="B321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4</v>
      </c>
      <c r="C321" s="80" t="str">
        <f t="shared" ref="C321" si="35">"Agosto"</f>
        <v>Agosto</v>
      </c>
      <c r="D321" s="92"/>
      <c r="E321" s="92" t="s">
        <v>23</v>
      </c>
      <c r="F321" s="92">
        <v>4</v>
      </c>
      <c r="G321" s="92"/>
      <c r="H321" s="92" t="s">
        <v>327</v>
      </c>
      <c r="I321" s="92" t="s">
        <v>332</v>
      </c>
      <c r="J321" s="92">
        <v>1</v>
      </c>
      <c r="K321" s="103">
        <f>8</f>
        <v>8</v>
      </c>
      <c r="L321" s="69">
        <f>IFERROR(IF(Tabella2733[[#This Row],[Data inizio]]="","",DATE($L$1,Tabella2733[[#This Row],[Colonna3]],Tabella2733[[#This Row],[Data inizio]])),"")</f>
        <v>45142</v>
      </c>
      <c r="M321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1" s="60" t="str">
        <f>TEXT(Tabella2733[[#This Row],[Data piena inizio]],"ggg")</f>
        <v>ven</v>
      </c>
      <c r="O321" s="60" t="str">
        <f>TEXT(Tabella2733[[#This Row],[Data piena fine]],"ggg")</f>
        <v/>
      </c>
      <c r="P321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ven</v>
      </c>
    </row>
    <row r="322" spans="2:16" ht="37.5" customHeight="1" x14ac:dyDescent="0.25">
      <c r="B322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5</v>
      </c>
      <c r="C322" s="80" t="str">
        <f t="shared" ref="C322:C328" si="36">"Agosto"</f>
        <v>Agosto</v>
      </c>
      <c r="D322" s="92"/>
      <c r="E322" s="92" t="s">
        <v>22</v>
      </c>
      <c r="F322" s="92">
        <v>5</v>
      </c>
      <c r="G322" s="92"/>
      <c r="H322" s="92" t="s">
        <v>329</v>
      </c>
      <c r="I322" s="92" t="s">
        <v>200</v>
      </c>
      <c r="J322" s="92">
        <v>3</v>
      </c>
      <c r="K322" s="103">
        <f>8</f>
        <v>8</v>
      </c>
      <c r="L322" s="69">
        <f>IFERROR(IF(Tabella2733[[#This Row],[Data inizio]]="","",DATE($L$1,Tabella2733[[#This Row],[Colonna3]],Tabella2733[[#This Row],[Data inizio]])),"")</f>
        <v>45143</v>
      </c>
      <c r="M322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2" s="60" t="str">
        <f>TEXT(Tabella2733[[#This Row],[Data piena inizio]],"ggg")</f>
        <v>sab</v>
      </c>
      <c r="O322" s="60" t="str">
        <f>TEXT(Tabella2733[[#This Row],[Data piena fine]],"ggg")</f>
        <v/>
      </c>
      <c r="P322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23" spans="2:16" ht="37.5" customHeight="1" x14ac:dyDescent="0.25">
      <c r="B323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5 - 6</v>
      </c>
      <c r="C323" s="80" t="str">
        <f t="shared" si="36"/>
        <v>Agosto</v>
      </c>
      <c r="D323" s="92"/>
      <c r="E323" s="92" t="s">
        <v>18</v>
      </c>
      <c r="F323" s="92">
        <v>5</v>
      </c>
      <c r="G323" s="92">
        <v>6</v>
      </c>
      <c r="H323" s="92" t="s">
        <v>417</v>
      </c>
      <c r="I323" s="92" t="s">
        <v>176</v>
      </c>
      <c r="J323" s="92">
        <v>6</v>
      </c>
      <c r="K323" s="103">
        <f>8</f>
        <v>8</v>
      </c>
      <c r="L323" s="69">
        <f>IFERROR(IF(Tabella2733[[#This Row],[Data inizio]]="","",DATE($L$1,Tabella2733[[#This Row],[Colonna3]],Tabella2733[[#This Row],[Data inizio]])),"")</f>
        <v>45143</v>
      </c>
      <c r="M323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45144</v>
      </c>
      <c r="N323" s="60" t="str">
        <f>TEXT(Tabella2733[[#This Row],[Data piena inizio]],"ggg")</f>
        <v>sab</v>
      </c>
      <c r="O323" s="60" t="str">
        <f>TEXT(Tabella2733[[#This Row],[Data piena fine]],"ggg")</f>
        <v>dom</v>
      </c>
      <c r="P323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 - dom</v>
      </c>
    </row>
    <row r="324" spans="2:16" ht="37.5" customHeight="1" x14ac:dyDescent="0.25">
      <c r="B324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5</v>
      </c>
      <c r="C324" s="80" t="str">
        <f t="shared" si="36"/>
        <v>Agosto</v>
      </c>
      <c r="D324" s="92"/>
      <c r="E324" s="92" t="s">
        <v>22</v>
      </c>
      <c r="F324" s="92">
        <v>5</v>
      </c>
      <c r="G324" s="92"/>
      <c r="H324" s="92" t="s">
        <v>450</v>
      </c>
      <c r="I324" s="92" t="s">
        <v>172</v>
      </c>
      <c r="J324" s="92">
        <v>7</v>
      </c>
      <c r="K324" s="103">
        <f>8</f>
        <v>8</v>
      </c>
      <c r="L324" s="69">
        <f>IFERROR(IF(Tabella2733[[#This Row],[Data inizio]]="","",DATE($L$1,Tabella2733[[#This Row],[Colonna3]],Tabella2733[[#This Row],[Data inizio]])),"")</f>
        <v>45143</v>
      </c>
      <c r="M324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4" s="60" t="str">
        <f>TEXT(Tabella2733[[#This Row],[Data piena inizio]],"ggg")</f>
        <v>sab</v>
      </c>
      <c r="O324" s="60" t="str">
        <f>TEXT(Tabella2733[[#This Row],[Data piena fine]],"ggg")</f>
        <v/>
      </c>
      <c r="P324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25" spans="2:16" ht="37.5" customHeight="1" x14ac:dyDescent="0.25">
      <c r="B325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5 - 6</v>
      </c>
      <c r="C325" s="80" t="str">
        <f t="shared" si="36"/>
        <v>Agosto</v>
      </c>
      <c r="D325" s="92"/>
      <c r="E325" s="92" t="s">
        <v>18</v>
      </c>
      <c r="F325" s="92">
        <v>5</v>
      </c>
      <c r="G325" s="92">
        <v>6</v>
      </c>
      <c r="H325" s="92" t="s">
        <v>511</v>
      </c>
      <c r="I325" s="92" t="s">
        <v>173</v>
      </c>
      <c r="J325" s="92">
        <v>7</v>
      </c>
      <c r="K325" s="103">
        <f>8</f>
        <v>8</v>
      </c>
      <c r="L325" s="69">
        <f>IFERROR(IF(Tabella2733[[#This Row],[Data inizio]]="","",DATE($L$1,Tabella2733[[#This Row],[Colonna3]],Tabella2733[[#This Row],[Data inizio]])),"")</f>
        <v>45143</v>
      </c>
      <c r="M325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45144</v>
      </c>
      <c r="N325" s="60" t="str">
        <f>TEXT(Tabella2733[[#This Row],[Data piena inizio]],"ggg")</f>
        <v>sab</v>
      </c>
      <c r="O325" s="60" t="str">
        <f>TEXT(Tabella2733[[#This Row],[Data piena fine]],"ggg")</f>
        <v>dom</v>
      </c>
      <c r="P325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 - dom</v>
      </c>
    </row>
    <row r="326" spans="2:16" ht="37.5" customHeight="1" x14ac:dyDescent="0.25">
      <c r="B326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7</v>
      </c>
      <c r="C326" s="80" t="str">
        <f t="shared" si="36"/>
        <v>Agosto</v>
      </c>
      <c r="D326" s="92"/>
      <c r="E326" s="92" t="s">
        <v>22</v>
      </c>
      <c r="F326" s="92">
        <v>7</v>
      </c>
      <c r="G326" s="92"/>
      <c r="H326" s="92" t="s">
        <v>541</v>
      </c>
      <c r="I326" s="92" t="s">
        <v>545</v>
      </c>
      <c r="J326" s="92">
        <v>3</v>
      </c>
      <c r="K326" s="103">
        <f>8</f>
        <v>8</v>
      </c>
      <c r="L326" s="69">
        <f>IFERROR(IF(Tabella2733[[#This Row],[Data inizio]]="","",DATE($L$1,Tabella2733[[#This Row],[Colonna3]],Tabella2733[[#This Row],[Data inizio]])),"")</f>
        <v>45145</v>
      </c>
      <c r="M326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6" s="60" t="str">
        <f>TEXT(Tabella2733[[#This Row],[Data piena inizio]],"ggg")</f>
        <v>lun</v>
      </c>
      <c r="O326" s="60" t="str">
        <f>TEXT(Tabella2733[[#This Row],[Data piena fine]],"ggg")</f>
        <v/>
      </c>
      <c r="P326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lun</v>
      </c>
    </row>
    <row r="327" spans="2:16" ht="37.5" customHeight="1" x14ac:dyDescent="0.25">
      <c r="B327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8 - 10</v>
      </c>
      <c r="C327" s="80" t="str">
        <f t="shared" si="36"/>
        <v>Agosto</v>
      </c>
      <c r="D327" s="92"/>
      <c r="E327" s="92" t="s">
        <v>51</v>
      </c>
      <c r="F327" s="92">
        <v>8</v>
      </c>
      <c r="G327" s="92">
        <v>10</v>
      </c>
      <c r="H327" s="92" t="s">
        <v>554</v>
      </c>
      <c r="I327" s="92" t="s">
        <v>92</v>
      </c>
      <c r="J327" s="92">
        <v>4</v>
      </c>
      <c r="K327" s="103">
        <f>8</f>
        <v>8</v>
      </c>
      <c r="L327" s="69">
        <f>IFERROR(IF(Tabella2733[[#This Row],[Data inizio]]="","",DATE($L$1,Tabella2733[[#This Row],[Colonna3]],Tabella2733[[#This Row],[Data inizio]])),"")</f>
        <v>45146</v>
      </c>
      <c r="M327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45148</v>
      </c>
      <c r="N327" s="60" t="str">
        <f>TEXT(Tabella2733[[#This Row],[Data piena inizio]],"ggg")</f>
        <v>mar</v>
      </c>
      <c r="O327" s="60" t="str">
        <f>TEXT(Tabella2733[[#This Row],[Data piena fine]],"ggg")</f>
        <v>gio</v>
      </c>
      <c r="P327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 - gio</v>
      </c>
    </row>
    <row r="328" spans="2:16" ht="37.5" customHeight="1" x14ac:dyDescent="0.25">
      <c r="B328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8</v>
      </c>
      <c r="C328" s="80" t="str">
        <f t="shared" si="36"/>
        <v>Agosto</v>
      </c>
      <c r="D328" s="92"/>
      <c r="E328" s="92" t="s">
        <v>24</v>
      </c>
      <c r="F328" s="92">
        <v>8</v>
      </c>
      <c r="G328" s="92"/>
      <c r="H328" s="92" t="s">
        <v>439</v>
      </c>
      <c r="I328" s="92" t="s">
        <v>167</v>
      </c>
      <c r="J328" s="92">
        <v>7</v>
      </c>
      <c r="K328" s="103">
        <f>8</f>
        <v>8</v>
      </c>
      <c r="L328" s="69">
        <f>IFERROR(IF(Tabella2733[[#This Row],[Data inizio]]="","",DATE($L$1,Tabella2733[[#This Row],[Colonna3]],Tabella2733[[#This Row],[Data inizio]])),"")</f>
        <v>45146</v>
      </c>
      <c r="M328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8" s="60" t="str">
        <f>TEXT(Tabella2733[[#This Row],[Data piena inizio]],"ggg")</f>
        <v>mar</v>
      </c>
      <c r="O328" s="60" t="str">
        <f>TEXT(Tabella2733[[#This Row],[Data piena fine]],"ggg")</f>
        <v/>
      </c>
      <c r="P328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</v>
      </c>
    </row>
    <row r="329" spans="2:16" ht="37.5" customHeight="1" x14ac:dyDescent="0.25">
      <c r="B329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10</v>
      </c>
      <c r="C329" s="80" t="str">
        <f t="shared" ref="C329:C330" si="37">"Agosto"</f>
        <v>Agosto</v>
      </c>
      <c r="D329" s="92"/>
      <c r="E329" s="92" t="s">
        <v>22</v>
      </c>
      <c r="F329" s="92">
        <v>10</v>
      </c>
      <c r="G329" s="92"/>
      <c r="H329" s="92" t="s">
        <v>329</v>
      </c>
      <c r="I329" s="92" t="s">
        <v>401</v>
      </c>
      <c r="J329" s="92">
        <v>3</v>
      </c>
      <c r="K329" s="103">
        <f>8</f>
        <v>8</v>
      </c>
      <c r="L329" s="69">
        <f>IFERROR(IF(Tabella2733[[#This Row],[Data inizio]]="","",DATE($L$1,Tabella2733[[#This Row],[Colonna3]],Tabella2733[[#This Row],[Data inizio]])),"")</f>
        <v>45148</v>
      </c>
      <c r="M329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9" s="60" t="str">
        <f>TEXT(Tabella2733[[#This Row],[Data piena inizio]],"ggg")</f>
        <v>gio</v>
      </c>
      <c r="O329" s="60" t="str">
        <f>TEXT(Tabella2733[[#This Row],[Data piena fine]],"ggg")</f>
        <v/>
      </c>
      <c r="P329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gio</v>
      </c>
    </row>
    <row r="330" spans="2:16" ht="37.5" customHeight="1" x14ac:dyDescent="0.25">
      <c r="B330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11 - 12</v>
      </c>
      <c r="C330" s="80" t="str">
        <f t="shared" si="37"/>
        <v>Agosto</v>
      </c>
      <c r="D330" s="92"/>
      <c r="E330" s="92" t="s">
        <v>18</v>
      </c>
      <c r="F330" s="92">
        <v>11</v>
      </c>
      <c r="G330" s="92">
        <v>12</v>
      </c>
      <c r="H330" s="92" t="s">
        <v>403</v>
      </c>
      <c r="I330" s="92" t="s">
        <v>401</v>
      </c>
      <c r="J330" s="92">
        <v>3</v>
      </c>
      <c r="K330" s="103">
        <f>8</f>
        <v>8</v>
      </c>
      <c r="L330" s="69">
        <f>IFERROR(IF(Tabella2733[[#This Row],[Data inizio]]="","",DATE($L$1,Tabella2733[[#This Row],[Colonna3]],Tabella2733[[#This Row],[Data inizio]])),"")</f>
        <v>45149</v>
      </c>
      <c r="M330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45150</v>
      </c>
      <c r="N330" s="60" t="str">
        <f>TEXT(Tabella2733[[#This Row],[Data piena inizio]],"ggg")</f>
        <v>ven</v>
      </c>
      <c r="O330" s="60" t="str">
        <f>TEXT(Tabella2733[[#This Row],[Data piena fine]],"ggg")</f>
        <v>sab</v>
      </c>
      <c r="P330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ven - sab</v>
      </c>
    </row>
    <row r="331" spans="2:16" ht="37.5" customHeight="1" x14ac:dyDescent="0.25">
      <c r="B331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12</v>
      </c>
      <c r="C331" s="80" t="str">
        <f>"Agosto"</f>
        <v>Agosto</v>
      </c>
      <c r="D331" s="92"/>
      <c r="E331" s="92" t="s">
        <v>22</v>
      </c>
      <c r="F331" s="92">
        <v>12</v>
      </c>
      <c r="G331" s="92"/>
      <c r="H331" s="92" t="s">
        <v>521</v>
      </c>
      <c r="I331" s="92" t="s">
        <v>139</v>
      </c>
      <c r="J331" s="92">
        <v>6</v>
      </c>
      <c r="K331" s="103">
        <f>8</f>
        <v>8</v>
      </c>
      <c r="L331" s="69">
        <f>IFERROR(IF(Tabella2733[[#This Row],[Data inizio]]="","",DATE($L$1,Tabella2733[[#This Row],[Colonna3]],Tabella2733[[#This Row],[Data inizio]])),"")</f>
        <v>45150</v>
      </c>
      <c r="M331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1" s="60" t="str">
        <f>TEXT(Tabella2733[[#This Row],[Data piena inizio]],"ggg")</f>
        <v>sab</v>
      </c>
      <c r="O331" s="60" t="str">
        <f>TEXT(Tabella2733[[#This Row],[Data piena fine]],"ggg")</f>
        <v/>
      </c>
      <c r="P331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32" spans="2:16" ht="37.5" customHeight="1" x14ac:dyDescent="0.25">
      <c r="B332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12</v>
      </c>
      <c r="C332" s="80" t="str">
        <f>"Agosto"</f>
        <v>Agosto</v>
      </c>
      <c r="D332" s="92"/>
      <c r="E332" s="92" t="s">
        <v>22</v>
      </c>
      <c r="F332" s="92">
        <v>12</v>
      </c>
      <c r="G332" s="92"/>
      <c r="H332" s="92" t="s">
        <v>329</v>
      </c>
      <c r="I332" s="92" t="s">
        <v>64</v>
      </c>
      <c r="J332" s="92">
        <v>7</v>
      </c>
      <c r="K332" s="103">
        <f>8</f>
        <v>8</v>
      </c>
      <c r="L332" s="69">
        <f>IFERROR(IF(Tabella2733[[#This Row],[Data inizio]]="","",DATE($L$1,Tabella2733[[#This Row],[Colonna3]],Tabella2733[[#This Row],[Data inizio]])),"")</f>
        <v>45150</v>
      </c>
      <c r="M332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2" s="60" t="str">
        <f>TEXT(Tabella2733[[#This Row],[Data piena inizio]],"ggg")</f>
        <v>sab</v>
      </c>
      <c r="O332" s="60" t="str">
        <f>TEXT(Tabella2733[[#This Row],[Data piena fine]],"ggg")</f>
        <v/>
      </c>
      <c r="P332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33" spans="2:16" ht="37.5" customHeight="1" x14ac:dyDescent="0.25">
      <c r="B333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15</v>
      </c>
      <c r="C333" s="80" t="str">
        <f>"Agosto"</f>
        <v>Agosto</v>
      </c>
      <c r="D333" s="92"/>
      <c r="E333" s="92" t="s">
        <v>22</v>
      </c>
      <c r="F333" s="92">
        <v>15</v>
      </c>
      <c r="G333" s="92"/>
      <c r="H333" s="92" t="s">
        <v>575</v>
      </c>
      <c r="I333" s="92" t="s">
        <v>137</v>
      </c>
      <c r="J333" s="92">
        <v>6</v>
      </c>
      <c r="K333" s="103">
        <f>8</f>
        <v>8</v>
      </c>
      <c r="L333" s="69">
        <f>IFERROR(IF(Tabella2733[[#This Row],[Data inizio]]="","",DATE($L$1,Tabella2733[[#This Row],[Colonna3]],Tabella2733[[#This Row],[Data inizio]])),"")</f>
        <v>45153</v>
      </c>
      <c r="M333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3" s="60" t="str">
        <f>TEXT(Tabella2733[[#This Row],[Data piena inizio]],"ggg")</f>
        <v>mar</v>
      </c>
      <c r="O333" s="60" t="str">
        <f>TEXT(Tabella2733[[#This Row],[Data piena fine]],"ggg")</f>
        <v/>
      </c>
      <c r="P333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</v>
      </c>
    </row>
    <row r="334" spans="2:16" ht="37.5" customHeight="1" x14ac:dyDescent="0.25">
      <c r="B334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17 - 19</v>
      </c>
      <c r="C334" s="80" t="str">
        <f t="shared" ref="C334:C352" si="38">"Agosto"</f>
        <v>Agosto</v>
      </c>
      <c r="D334" s="92"/>
      <c r="E334" s="92" t="s">
        <v>208</v>
      </c>
      <c r="F334" s="92">
        <v>17</v>
      </c>
      <c r="G334" s="92">
        <v>19</v>
      </c>
      <c r="H334" s="92" t="s">
        <v>303</v>
      </c>
      <c r="I334" s="92" t="s">
        <v>195</v>
      </c>
      <c r="J334" s="92">
        <v>3</v>
      </c>
      <c r="K334" s="86">
        <f>8</f>
        <v>8</v>
      </c>
      <c r="L334" s="69">
        <f>IFERROR(IF(Tabella2733[[#This Row],[Data inizio]]="","",DATE($L$1,Tabella2733[[#This Row],[Colonna3]],Tabella2733[[#This Row],[Data inizio]])),"")</f>
        <v>45155</v>
      </c>
      <c r="M334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45157</v>
      </c>
      <c r="N334" s="60" t="str">
        <f>TEXT(Tabella2733[[#This Row],[Data piena inizio]],"ggg")</f>
        <v>gio</v>
      </c>
      <c r="O334" s="60" t="str">
        <f>TEXT(Tabella2733[[#This Row],[Data piena fine]],"ggg")</f>
        <v>sab</v>
      </c>
      <c r="P334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gio - sab</v>
      </c>
    </row>
    <row r="335" spans="2:16" ht="37.5" customHeight="1" x14ac:dyDescent="0.25">
      <c r="B335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19 - 20</v>
      </c>
      <c r="C335" s="80" t="str">
        <f>"Agosto"</f>
        <v>Agosto</v>
      </c>
      <c r="D335" s="92"/>
      <c r="E335" s="92" t="s">
        <v>18</v>
      </c>
      <c r="F335" s="92">
        <v>19</v>
      </c>
      <c r="G335" s="92">
        <v>20</v>
      </c>
      <c r="H335" s="92" t="s">
        <v>404</v>
      </c>
      <c r="I335" s="92" t="s">
        <v>49</v>
      </c>
      <c r="J335" s="92">
        <v>3</v>
      </c>
      <c r="K335" s="103">
        <f>8</f>
        <v>8</v>
      </c>
      <c r="L335" s="69">
        <f>IFERROR(IF(Tabella2733[[#This Row],[Data inizio]]="","",DATE($L$1,Tabella2733[[#This Row],[Colonna3]],Tabella2733[[#This Row],[Data inizio]])),"")</f>
        <v>45157</v>
      </c>
      <c r="M335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45158</v>
      </c>
      <c r="N335" s="60" t="str">
        <f>TEXT(Tabella2733[[#This Row],[Data piena inizio]],"ggg")</f>
        <v>sab</v>
      </c>
      <c r="O335" s="60" t="str">
        <f>TEXT(Tabella2733[[#This Row],[Data piena fine]],"ggg")</f>
        <v>dom</v>
      </c>
      <c r="P335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 - dom</v>
      </c>
    </row>
    <row r="336" spans="2:16" ht="37.5" customHeight="1" x14ac:dyDescent="0.25">
      <c r="B336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19</v>
      </c>
      <c r="C336" s="80" t="str">
        <f>"Agosto"</f>
        <v>Agosto</v>
      </c>
      <c r="D336" s="92"/>
      <c r="E336" s="92" t="s">
        <v>22</v>
      </c>
      <c r="F336" s="92">
        <v>19</v>
      </c>
      <c r="G336" s="92"/>
      <c r="H336" s="92" t="s">
        <v>329</v>
      </c>
      <c r="I336" s="92" t="s">
        <v>167</v>
      </c>
      <c r="J336" s="92">
        <v>7</v>
      </c>
      <c r="K336" s="103">
        <f>8</f>
        <v>8</v>
      </c>
      <c r="L336" s="69">
        <f>IFERROR(IF(Tabella2733[[#This Row],[Data inizio]]="","",DATE($L$1,Tabella2733[[#This Row],[Colonna3]],Tabella2733[[#This Row],[Data inizio]])),"")</f>
        <v>45157</v>
      </c>
      <c r="M336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6" s="60" t="str">
        <f>TEXT(Tabella2733[[#This Row],[Data piena inizio]],"ggg")</f>
        <v>sab</v>
      </c>
      <c r="O336" s="60" t="str">
        <f>TEXT(Tabella2733[[#This Row],[Data piena fine]],"ggg")</f>
        <v/>
      </c>
      <c r="P336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37" spans="2:16" ht="37.5" customHeight="1" x14ac:dyDescent="0.25">
      <c r="B337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20</v>
      </c>
      <c r="C337" s="80" t="str">
        <f>"Agosto"</f>
        <v>Agosto</v>
      </c>
      <c r="D337" s="92"/>
      <c r="E337" s="92" t="s">
        <v>23</v>
      </c>
      <c r="F337" s="92">
        <v>20</v>
      </c>
      <c r="G337" s="92"/>
      <c r="H337" s="92" t="s">
        <v>327</v>
      </c>
      <c r="I337" s="92" t="s">
        <v>105</v>
      </c>
      <c r="J337" s="92">
        <v>2</v>
      </c>
      <c r="K337" s="103">
        <f>8</f>
        <v>8</v>
      </c>
      <c r="L337" s="69">
        <f>IFERROR(IF(Tabella2733[[#This Row],[Data inizio]]="","",DATE($L$1,Tabella2733[[#This Row],[Colonna3]],Tabella2733[[#This Row],[Data inizio]])),"")</f>
        <v>45158</v>
      </c>
      <c r="M337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7" s="60" t="str">
        <f>TEXT(Tabella2733[[#This Row],[Data piena inizio]],"ggg")</f>
        <v>dom</v>
      </c>
      <c r="O337" s="60" t="str">
        <f>TEXT(Tabella2733[[#This Row],[Data piena fine]],"ggg")</f>
        <v/>
      </c>
      <c r="P337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38" spans="2:16" ht="37.5" customHeight="1" x14ac:dyDescent="0.25">
      <c r="B338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20</v>
      </c>
      <c r="C338" s="80" t="str">
        <f>"Agosto"</f>
        <v>Agosto</v>
      </c>
      <c r="D338" s="92"/>
      <c r="E338" s="92" t="s">
        <v>22</v>
      </c>
      <c r="F338" s="92">
        <v>20</v>
      </c>
      <c r="G338" s="92"/>
      <c r="H338" s="92" t="s">
        <v>521</v>
      </c>
      <c r="I338" s="92" t="s">
        <v>139</v>
      </c>
      <c r="J338" s="92">
        <v>6</v>
      </c>
      <c r="K338" s="103">
        <f>8</f>
        <v>8</v>
      </c>
      <c r="L338" s="69">
        <f>IFERROR(IF(Tabella2733[[#This Row],[Data inizio]]="","",DATE($L$1,Tabella2733[[#This Row],[Colonna3]],Tabella2733[[#This Row],[Data inizio]])),"")</f>
        <v>45158</v>
      </c>
      <c r="M338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8" s="60" t="str">
        <f>TEXT(Tabella2733[[#This Row],[Data piena inizio]],"ggg")</f>
        <v>dom</v>
      </c>
      <c r="O338" s="60" t="str">
        <f>TEXT(Tabella2733[[#This Row],[Data piena fine]],"ggg")</f>
        <v/>
      </c>
      <c r="P338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39" spans="2:16" ht="37.5" customHeight="1" x14ac:dyDescent="0.25">
      <c r="B339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23 - 25</v>
      </c>
      <c r="C339" s="80" t="str">
        <f t="shared" si="38"/>
        <v>Agosto</v>
      </c>
      <c r="D339" s="92"/>
      <c r="E339" s="92" t="s">
        <v>20</v>
      </c>
      <c r="F339" s="92">
        <v>23</v>
      </c>
      <c r="G339" s="92">
        <v>25</v>
      </c>
      <c r="H339" s="92" t="s">
        <v>256</v>
      </c>
      <c r="I339" s="92" t="s">
        <v>186</v>
      </c>
      <c r="J339" s="92">
        <v>3</v>
      </c>
      <c r="K339" s="103">
        <f>8</f>
        <v>8</v>
      </c>
      <c r="L339" s="69">
        <f>IFERROR(IF(Tabella2733[[#This Row],[Data inizio]]="","",DATE($L$1,Tabella2733[[#This Row],[Colonna3]],Tabella2733[[#This Row],[Data inizio]])),"")</f>
        <v>45161</v>
      </c>
      <c r="M339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45163</v>
      </c>
      <c r="N339" s="60" t="str">
        <f>TEXT(Tabella2733[[#This Row],[Data piena inizio]],"ggg")</f>
        <v>mer</v>
      </c>
      <c r="O339" s="60" t="str">
        <f>TEXT(Tabella2733[[#This Row],[Data piena fine]],"ggg")</f>
        <v>ven</v>
      </c>
      <c r="P339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mer - ven</v>
      </c>
    </row>
    <row r="340" spans="2:16" ht="37.5" customHeight="1" x14ac:dyDescent="0.25">
      <c r="B340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23 - 25</v>
      </c>
      <c r="C340" s="80" t="str">
        <f t="shared" si="38"/>
        <v>Agosto</v>
      </c>
      <c r="D340" s="92"/>
      <c r="E340" s="92" t="s">
        <v>20</v>
      </c>
      <c r="F340" s="92">
        <v>23</v>
      </c>
      <c r="G340" s="92">
        <v>25</v>
      </c>
      <c r="H340" s="92" t="s">
        <v>257</v>
      </c>
      <c r="I340" s="92" t="s">
        <v>97</v>
      </c>
      <c r="J340" s="92">
        <v>4</v>
      </c>
      <c r="K340" s="103">
        <f>8</f>
        <v>8</v>
      </c>
      <c r="L340" s="69">
        <f>IFERROR(IF(Tabella2733[[#This Row],[Data inizio]]="","",DATE($L$1,Tabella2733[[#This Row],[Colonna3]],Tabella2733[[#This Row],[Data inizio]])),"")</f>
        <v>45161</v>
      </c>
      <c r="M340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45163</v>
      </c>
      <c r="N340" s="60" t="str">
        <f>TEXT(Tabella2733[[#This Row],[Data piena inizio]],"ggg")</f>
        <v>mer</v>
      </c>
      <c r="O340" s="60" t="str">
        <f>TEXT(Tabella2733[[#This Row],[Data piena fine]],"ggg")</f>
        <v>ven</v>
      </c>
      <c r="P340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mer - ven</v>
      </c>
    </row>
    <row r="341" spans="2:16" ht="37.5" customHeight="1" x14ac:dyDescent="0.25">
      <c r="B341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23 - 25</v>
      </c>
      <c r="C341" s="80" t="str">
        <f t="shared" ref="C341:C347" si="39">"Agosto"</f>
        <v>Agosto</v>
      </c>
      <c r="D341" s="92"/>
      <c r="E341" s="92" t="s">
        <v>20</v>
      </c>
      <c r="F341" s="92">
        <v>23</v>
      </c>
      <c r="G341" s="92">
        <v>25</v>
      </c>
      <c r="H341" s="92" t="s">
        <v>272</v>
      </c>
      <c r="I341" s="92" t="s">
        <v>273</v>
      </c>
      <c r="J341" s="92">
        <v>4</v>
      </c>
      <c r="K341" s="103">
        <f>8</f>
        <v>8</v>
      </c>
      <c r="L341" s="69">
        <f>IFERROR(IF(Tabella2733[[#This Row],[Data inizio]]="","",DATE($L$1,Tabella2733[[#This Row],[Colonna3]],Tabella2733[[#This Row],[Data inizio]])),"")</f>
        <v>45161</v>
      </c>
      <c r="M341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45163</v>
      </c>
      <c r="N341" s="60" t="str">
        <f>TEXT(Tabella2733[[#This Row],[Data piena inizio]],"ggg")</f>
        <v>mer</v>
      </c>
      <c r="O341" s="60" t="str">
        <f>TEXT(Tabella2733[[#This Row],[Data piena fine]],"ggg")</f>
        <v>ven</v>
      </c>
      <c r="P341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mer - ven</v>
      </c>
    </row>
    <row r="342" spans="2:16" ht="37.5" customHeight="1" x14ac:dyDescent="0.25">
      <c r="B342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26</v>
      </c>
      <c r="C342" s="80" t="str">
        <f t="shared" si="39"/>
        <v>Agosto</v>
      </c>
      <c r="D342" s="92"/>
      <c r="E342" s="92" t="s">
        <v>24</v>
      </c>
      <c r="F342" s="92">
        <v>26</v>
      </c>
      <c r="G342" s="92"/>
      <c r="H342" s="92" t="s">
        <v>439</v>
      </c>
      <c r="I342" s="92" t="s">
        <v>173</v>
      </c>
      <c r="J342" s="92">
        <v>7</v>
      </c>
      <c r="K342" s="103">
        <f>8</f>
        <v>8</v>
      </c>
      <c r="L342" s="69">
        <f>IFERROR(IF(Tabella2733[[#This Row],[Data inizio]]="","",DATE($L$1,Tabella2733[[#This Row],[Colonna3]],Tabella2733[[#This Row],[Data inizio]])),"")</f>
        <v>45164</v>
      </c>
      <c r="M342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42" s="60" t="str">
        <f>TEXT(Tabella2733[[#This Row],[Data piena inizio]],"ggg")</f>
        <v>sab</v>
      </c>
      <c r="O342" s="60" t="str">
        <f>TEXT(Tabella2733[[#This Row],[Data piena fine]],"ggg")</f>
        <v/>
      </c>
      <c r="P342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43" spans="2:16" ht="37.5" customHeight="1" x14ac:dyDescent="0.25">
      <c r="B343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27</v>
      </c>
      <c r="C343" s="80" t="str">
        <f t="shared" si="39"/>
        <v>Agosto</v>
      </c>
      <c r="D343" s="92"/>
      <c r="E343" s="92" t="s">
        <v>24</v>
      </c>
      <c r="F343" s="92">
        <v>27</v>
      </c>
      <c r="G343" s="92"/>
      <c r="H343" s="101" t="s">
        <v>328</v>
      </c>
      <c r="I343" s="92" t="s">
        <v>108</v>
      </c>
      <c r="J343" s="92">
        <v>1</v>
      </c>
      <c r="K343" s="103">
        <f>8</f>
        <v>8</v>
      </c>
      <c r="L343" s="69">
        <f>IFERROR(IF(Tabella2733[[#This Row],[Data inizio]]="","",DATE($L$1,Tabella2733[[#This Row],[Colonna3]],Tabella2733[[#This Row],[Data inizio]])),"")</f>
        <v>45165</v>
      </c>
      <c r="M343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43" s="60" t="str">
        <f>TEXT(Tabella2733[[#This Row],[Data piena inizio]],"ggg")</f>
        <v>dom</v>
      </c>
      <c r="O343" s="60" t="str">
        <f>TEXT(Tabella2733[[#This Row],[Data piena fine]],"ggg")</f>
        <v/>
      </c>
      <c r="P343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44" spans="2:16" ht="37.5" customHeight="1" x14ac:dyDescent="0.25">
      <c r="B344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27</v>
      </c>
      <c r="C344" s="80" t="str">
        <f t="shared" si="39"/>
        <v>Agosto</v>
      </c>
      <c r="D344" s="92"/>
      <c r="E344" s="92" t="s">
        <v>23</v>
      </c>
      <c r="F344" s="92">
        <v>27</v>
      </c>
      <c r="G344" s="92"/>
      <c r="H344" s="101" t="s">
        <v>547</v>
      </c>
      <c r="I344" s="92" t="s">
        <v>204</v>
      </c>
      <c r="J344" s="92">
        <v>3</v>
      </c>
      <c r="K344" s="103">
        <f>8</f>
        <v>8</v>
      </c>
      <c r="L344" s="69">
        <f>IFERROR(IF(Tabella2733[[#This Row],[Data inizio]]="","",DATE($L$1,Tabella2733[[#This Row],[Colonna3]],Tabella2733[[#This Row],[Data inizio]])),"")</f>
        <v>45165</v>
      </c>
      <c r="M344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44" s="60" t="str">
        <f>TEXT(Tabella2733[[#This Row],[Data piena inizio]],"ggg")</f>
        <v>dom</v>
      </c>
      <c r="O344" s="60" t="str">
        <f>TEXT(Tabella2733[[#This Row],[Data piena fine]],"ggg")</f>
        <v/>
      </c>
      <c r="P344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45" spans="2:16" ht="37.5" customHeight="1" x14ac:dyDescent="0.25">
      <c r="B345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27</v>
      </c>
      <c r="C345" s="80" t="str">
        <f t="shared" si="39"/>
        <v>Agosto</v>
      </c>
      <c r="D345" s="92"/>
      <c r="E345" s="92" t="s">
        <v>22</v>
      </c>
      <c r="F345" s="92">
        <v>27</v>
      </c>
      <c r="G345" s="92"/>
      <c r="H345" s="101" t="s">
        <v>329</v>
      </c>
      <c r="I345" s="92" t="s">
        <v>145</v>
      </c>
      <c r="J345" s="92">
        <v>4</v>
      </c>
      <c r="K345" s="103">
        <f>8</f>
        <v>8</v>
      </c>
      <c r="L345" s="69">
        <f>IFERROR(IF(Tabella2733[[#This Row],[Data inizio]]="","",DATE($L$1,Tabella2733[[#This Row],[Colonna3]],Tabella2733[[#This Row],[Data inizio]])),"")</f>
        <v>45165</v>
      </c>
      <c r="M345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45" s="60" t="str">
        <f>TEXT(Tabella2733[[#This Row],[Data piena inizio]],"ggg")</f>
        <v>dom</v>
      </c>
      <c r="O345" s="60" t="str">
        <f>TEXT(Tabella2733[[#This Row],[Data piena fine]],"ggg")</f>
        <v/>
      </c>
      <c r="P345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46" spans="2:16" ht="37.5" customHeight="1" x14ac:dyDescent="0.25">
      <c r="B346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27</v>
      </c>
      <c r="C346" s="80" t="str">
        <f>"Agosto"</f>
        <v>Agosto</v>
      </c>
      <c r="D346" s="92"/>
      <c r="E346" s="92" t="s">
        <v>22</v>
      </c>
      <c r="F346" s="92">
        <v>27</v>
      </c>
      <c r="G346" s="92"/>
      <c r="H346" s="101" t="s">
        <v>329</v>
      </c>
      <c r="I346" s="92" t="s">
        <v>445</v>
      </c>
      <c r="J346" s="92">
        <v>7</v>
      </c>
      <c r="K346" s="103">
        <f>8</f>
        <v>8</v>
      </c>
      <c r="L346" s="69">
        <f>IFERROR(IF(Tabella2733[[#This Row],[Data inizio]]="","",DATE($L$1,Tabella2733[[#This Row],[Colonna3]],Tabella2733[[#This Row],[Data inizio]])),"")</f>
        <v>45165</v>
      </c>
      <c r="M346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46" s="60" t="str">
        <f>TEXT(Tabella2733[[#This Row],[Data piena inizio]],"ggg")</f>
        <v>dom</v>
      </c>
      <c r="O346" s="60" t="str">
        <f>TEXT(Tabella2733[[#This Row],[Data piena fine]],"ggg")</f>
        <v/>
      </c>
      <c r="P346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47" spans="2:16" ht="37.5" customHeight="1" x14ac:dyDescent="0.25">
      <c r="B347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28</v>
      </c>
      <c r="C347" s="80" t="str">
        <f t="shared" si="39"/>
        <v>Agosto</v>
      </c>
      <c r="D347" s="92"/>
      <c r="E347" s="92" t="s">
        <v>23</v>
      </c>
      <c r="F347" s="92">
        <v>28</v>
      </c>
      <c r="G347" s="92"/>
      <c r="H347" s="92" t="s">
        <v>327</v>
      </c>
      <c r="I347" s="92" t="s">
        <v>124</v>
      </c>
      <c r="J347" s="92">
        <v>2</v>
      </c>
      <c r="K347" s="103">
        <f>8</f>
        <v>8</v>
      </c>
      <c r="L347" s="69">
        <f>IFERROR(IF(Tabella2733[[#This Row],[Data inizio]]="","",DATE($L$1,Tabella2733[[#This Row],[Colonna3]],Tabella2733[[#This Row],[Data inizio]])),"")</f>
        <v>45166</v>
      </c>
      <c r="M347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47" s="60" t="str">
        <f>TEXT(Tabella2733[[#This Row],[Data piena inizio]],"ggg")</f>
        <v>lun</v>
      </c>
      <c r="O347" s="60" t="str">
        <f>TEXT(Tabella2733[[#This Row],[Data piena fine]],"ggg")</f>
        <v/>
      </c>
      <c r="P347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lun</v>
      </c>
    </row>
    <row r="348" spans="2:16" ht="37.5" customHeight="1" x14ac:dyDescent="0.25">
      <c r="B348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29 - 31</v>
      </c>
      <c r="C348" s="80" t="str">
        <f t="shared" si="38"/>
        <v>Agosto</v>
      </c>
      <c r="D348" s="92"/>
      <c r="E348" s="92" t="s">
        <v>35</v>
      </c>
      <c r="F348" s="92">
        <v>29</v>
      </c>
      <c r="G348" s="92">
        <v>31</v>
      </c>
      <c r="H348" s="92" t="s">
        <v>212</v>
      </c>
      <c r="I348" s="92" t="s">
        <v>95</v>
      </c>
      <c r="J348" s="92">
        <v>1</v>
      </c>
      <c r="K348" s="86">
        <f>8</f>
        <v>8</v>
      </c>
      <c r="L348" s="69">
        <f>IFERROR(IF(Tabella2733[[#This Row],[Data inizio]]="","",DATE($L$1,Tabella2733[[#This Row],[Colonna3]],Tabella2733[[#This Row],[Data inizio]])),"")</f>
        <v>45167</v>
      </c>
      <c r="M348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45169</v>
      </c>
      <c r="N348" s="60" t="str">
        <f>TEXT(Tabella2733[[#This Row],[Data piena inizio]],"ggg")</f>
        <v>mar</v>
      </c>
      <c r="O348" s="60" t="str">
        <f>TEXT(Tabella2733[[#This Row],[Data piena fine]],"ggg")</f>
        <v>gio</v>
      </c>
      <c r="P348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 - gio</v>
      </c>
    </row>
    <row r="349" spans="2:16" ht="37.5" customHeight="1" x14ac:dyDescent="0.25">
      <c r="B349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29 - 31</v>
      </c>
      <c r="C349" s="80" t="str">
        <f>"Agosto"</f>
        <v>Agosto</v>
      </c>
      <c r="D349" s="92"/>
      <c r="E349" s="92" t="s">
        <v>35</v>
      </c>
      <c r="F349" s="92">
        <v>29</v>
      </c>
      <c r="G349" s="92">
        <v>31</v>
      </c>
      <c r="H349" s="92" t="s">
        <v>213</v>
      </c>
      <c r="I349" s="92" t="s">
        <v>52</v>
      </c>
      <c r="J349" s="92">
        <v>3</v>
      </c>
      <c r="K349" s="103">
        <f>8</f>
        <v>8</v>
      </c>
      <c r="L349" s="69">
        <f>IFERROR(IF(Tabella2733[[#This Row],[Data inizio]]="","",DATE($L$1,Tabella2733[[#This Row],[Colonna3]],Tabella2733[[#This Row],[Data inizio]])),"")</f>
        <v>45167</v>
      </c>
      <c r="M349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45169</v>
      </c>
      <c r="N349" s="60" t="str">
        <f>TEXT(Tabella2733[[#This Row],[Data piena inizio]],"ggg")</f>
        <v>mar</v>
      </c>
      <c r="O349" s="60" t="str">
        <f>TEXT(Tabella2733[[#This Row],[Data piena fine]],"ggg")</f>
        <v>gio</v>
      </c>
      <c r="P349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 - gio</v>
      </c>
    </row>
    <row r="350" spans="2:16" ht="37.5" customHeight="1" x14ac:dyDescent="0.25">
      <c r="B350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29 - 30</v>
      </c>
      <c r="C350" s="80" t="str">
        <f>"Agosto"</f>
        <v>Agosto</v>
      </c>
      <c r="D350" s="92"/>
      <c r="E350" s="92" t="s">
        <v>21</v>
      </c>
      <c r="F350" s="92">
        <v>29</v>
      </c>
      <c r="G350" s="92">
        <v>30</v>
      </c>
      <c r="H350" s="92" t="s">
        <v>558</v>
      </c>
      <c r="I350" s="92" t="s">
        <v>85</v>
      </c>
      <c r="J350" s="92">
        <v>4</v>
      </c>
      <c r="K350" s="103">
        <f>8</f>
        <v>8</v>
      </c>
      <c r="L350" s="69">
        <f>IFERROR(IF(Tabella2733[[#This Row],[Data inizio]]="","",DATE($L$1,Tabella2733[[#This Row],[Colonna3]],Tabella2733[[#This Row],[Data inizio]])),"")</f>
        <v>45167</v>
      </c>
      <c r="M350" s="69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45168</v>
      </c>
      <c r="N350" s="60" t="str">
        <f>TEXT(Tabella2733[[#This Row],[Data piena inizio]],"ggg")</f>
        <v>mar</v>
      </c>
      <c r="O350" s="60" t="str">
        <f>TEXT(Tabella2733[[#This Row],[Data piena fine]],"ggg")</f>
        <v>mer</v>
      </c>
      <c r="P350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 - mer</v>
      </c>
    </row>
    <row r="351" spans="2:16" ht="37.5" customHeight="1" x14ac:dyDescent="0.25">
      <c r="B351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30</v>
      </c>
      <c r="C351" s="80" t="str">
        <f>"Agosto"</f>
        <v>Agosto</v>
      </c>
      <c r="D351" s="92"/>
      <c r="E351" s="92" t="s">
        <v>22</v>
      </c>
      <c r="F351" s="92">
        <v>30</v>
      </c>
      <c r="G351" s="92"/>
      <c r="H351" s="92" t="s">
        <v>552</v>
      </c>
      <c r="I351" s="92" t="s">
        <v>205</v>
      </c>
      <c r="J351" s="92">
        <v>3</v>
      </c>
      <c r="K351" s="103">
        <f>8</f>
        <v>8</v>
      </c>
      <c r="L351" s="69">
        <f>IFERROR(IF(Tabella2733[[#This Row],[Data inizio]]="","",DATE($L$1,Tabella2733[[#This Row],[Colonna3]],Tabella2733[[#This Row],[Data inizio]])),"")</f>
        <v>45168</v>
      </c>
      <c r="M351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51" s="60" t="str">
        <f>TEXT(Tabella2733[[#This Row],[Data piena inizio]],"ggg")</f>
        <v>mer</v>
      </c>
      <c r="O351" s="60" t="str">
        <f>TEXT(Tabella2733[[#This Row],[Data piena fine]],"ggg")</f>
        <v/>
      </c>
      <c r="P351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mer</v>
      </c>
    </row>
    <row r="352" spans="2:16" ht="37.5" customHeight="1" x14ac:dyDescent="0.25">
      <c r="B352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30</v>
      </c>
      <c r="C352" s="80" t="str">
        <f t="shared" si="38"/>
        <v>Agosto</v>
      </c>
      <c r="D352" s="92"/>
      <c r="E352" s="92" t="s">
        <v>24</v>
      </c>
      <c r="F352" s="92">
        <v>30</v>
      </c>
      <c r="G352" s="92"/>
      <c r="H352" s="101" t="s">
        <v>328</v>
      </c>
      <c r="I352" s="92" t="s">
        <v>103</v>
      </c>
      <c r="J352" s="92">
        <v>5</v>
      </c>
      <c r="K352" s="86">
        <f>8</f>
        <v>8</v>
      </c>
      <c r="L352" s="69">
        <f>IFERROR(IF(Tabella2733[[#This Row],[Data inizio]]="","",DATE($L$1,Tabella2733[[#This Row],[Colonna3]],Tabella2733[[#This Row],[Data inizio]])),"")</f>
        <v>45168</v>
      </c>
      <c r="M352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52" s="60" t="str">
        <f>TEXT(Tabella2733[[#This Row],[Data piena inizio]],"ggg")</f>
        <v>mer</v>
      </c>
      <c r="O352" s="60" t="str">
        <f>TEXT(Tabella2733[[#This Row],[Data piena fine]],"ggg")</f>
        <v/>
      </c>
      <c r="P352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mer</v>
      </c>
    </row>
    <row r="353" spans="2:16" ht="37.5" customHeight="1" x14ac:dyDescent="0.25">
      <c r="B353" s="80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/>
      </c>
      <c r="C353" s="80" t="str">
        <f>"Agosto"</f>
        <v>Agosto</v>
      </c>
      <c r="D353" s="92"/>
      <c r="E353" s="92"/>
      <c r="F353" s="92"/>
      <c r="G353" s="92"/>
      <c r="H353" s="101"/>
      <c r="I353" s="92"/>
      <c r="J353" s="92"/>
      <c r="K353" s="103">
        <f>8</f>
        <v>8</v>
      </c>
      <c r="L353" s="69" t="str">
        <f>IFERROR(IF(Tabella2733[[#This Row],[Data inizio]]="","",DATE($L$1,Tabella2733[[#This Row],[Colonna3]],Tabella2733[[#This Row],[Data inizio]])),"")</f>
        <v/>
      </c>
      <c r="M353" s="69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53" s="60" t="str">
        <f>TEXT(Tabella2733[[#This Row],[Data piena inizio]],"ggg")</f>
        <v/>
      </c>
      <c r="O353" s="60" t="str">
        <f>TEXT(Tabella2733[[#This Row],[Data piena fine]],"ggg")</f>
        <v/>
      </c>
      <c r="P353" s="60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/>
      </c>
    </row>
    <row r="354" spans="2:16" ht="37.5" customHeight="1" x14ac:dyDescent="0.25">
      <c r="B354" s="80" t="s">
        <v>28</v>
      </c>
      <c r="C354" s="81" t="s">
        <v>34</v>
      </c>
      <c r="D354" s="93" t="s">
        <v>17</v>
      </c>
      <c r="E354" s="93" t="s">
        <v>16</v>
      </c>
      <c r="F354" s="93" t="s">
        <v>60</v>
      </c>
      <c r="G354" s="93" t="s">
        <v>61</v>
      </c>
      <c r="H354" s="94" t="s">
        <v>30</v>
      </c>
      <c r="I354" s="93" t="s">
        <v>10</v>
      </c>
      <c r="J354" s="93" t="s">
        <v>25</v>
      </c>
      <c r="K354" s="84" t="s">
        <v>109</v>
      </c>
      <c r="L354" s="68" t="s">
        <v>112</v>
      </c>
      <c r="M354" s="68" t="s">
        <v>113</v>
      </c>
      <c r="N354" s="68" t="s">
        <v>114</v>
      </c>
      <c r="O354" s="68" t="s">
        <v>115</v>
      </c>
      <c r="P354" s="68" t="s">
        <v>29</v>
      </c>
    </row>
    <row r="355" spans="2:16" ht="37.5" customHeight="1" x14ac:dyDescent="0.25">
      <c r="B355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/>
      </c>
      <c r="C355" s="81" t="str">
        <f t="shared" ref="C355:C373" si="40">"Settembre"</f>
        <v>Settembre</v>
      </c>
      <c r="D355" s="89"/>
      <c r="E355" s="95"/>
      <c r="F355" s="95"/>
      <c r="G355" s="95" t="s">
        <v>65</v>
      </c>
      <c r="H355" s="96" t="s">
        <v>7</v>
      </c>
      <c r="I355" s="95"/>
      <c r="J355" s="97"/>
      <c r="K355" s="85">
        <f>9</f>
        <v>9</v>
      </c>
      <c r="L355" s="72" t="str">
        <f>IFERROR(IF(Tabella273034[[#This Row],[Data inizio]]="","",DATE($L$1,Tabella273034[[#This Row],[Colonna3]],Tabella273034[[#This Row],[Data inizio]])),"")</f>
        <v/>
      </c>
      <c r="M355" s="7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55" s="73" t="str">
        <f>TEXT(Tabella273034[[#This Row],[Data piena inizio]],"ggg")</f>
        <v/>
      </c>
      <c r="O355" s="71" t="str">
        <f>TEXT(Tabella273034[[#This Row],[Data piena fine]],"ggg")</f>
        <v/>
      </c>
      <c r="P355" s="74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/>
      </c>
    </row>
    <row r="356" spans="2:16" ht="37.5" customHeight="1" x14ac:dyDescent="0.25">
      <c r="B356" s="191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</v>
      </c>
      <c r="C356" s="192" t="str">
        <f>"Settembre"</f>
        <v>Settembre</v>
      </c>
      <c r="D356" s="196" t="s">
        <v>596</v>
      </c>
      <c r="E356" s="196" t="s">
        <v>24</v>
      </c>
      <c r="F356" s="197">
        <v>1</v>
      </c>
      <c r="G356" s="197"/>
      <c r="H356" s="92" t="s">
        <v>481</v>
      </c>
      <c r="I356" s="92" t="s">
        <v>98</v>
      </c>
      <c r="J356" s="198">
        <v>2</v>
      </c>
      <c r="K356" s="193">
        <f>9</f>
        <v>9</v>
      </c>
      <c r="L356" s="69">
        <f>IFERROR(IF(Tabella273034[[#This Row],[Data inizio]]="","",DATE($L$1,Tabella273034[[#This Row],[Colonna3]],Tabella273034[[#This Row],[Data inizio]])),"")</f>
        <v>45170</v>
      </c>
      <c r="M356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56" s="194" t="str">
        <f>TEXT(Tabella273034[[#This Row],[Data piena inizio]],"ggg")</f>
        <v>ven</v>
      </c>
      <c r="O356" s="195" t="str">
        <f>TEXT(Tabella273034[[#This Row],[Data piena fine]],"ggg")</f>
        <v/>
      </c>
      <c r="P356" s="194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ven</v>
      </c>
    </row>
    <row r="357" spans="2:16" ht="37.5" customHeight="1" x14ac:dyDescent="0.25">
      <c r="B357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</v>
      </c>
      <c r="C357" s="81" t="str">
        <f>"Settembre"</f>
        <v>Settembre</v>
      </c>
      <c r="D357" s="101"/>
      <c r="E357" s="101" t="s">
        <v>24</v>
      </c>
      <c r="F357" s="101">
        <v>1</v>
      </c>
      <c r="G357" s="101"/>
      <c r="H357" s="101" t="s">
        <v>548</v>
      </c>
      <c r="I357" s="101" t="s">
        <v>201</v>
      </c>
      <c r="J357" s="92">
        <v>3</v>
      </c>
      <c r="K357" s="103">
        <f>9</f>
        <v>9</v>
      </c>
      <c r="L357" s="69">
        <f>IFERROR(IF(Tabella273034[[#This Row],[Data inizio]]="","",DATE($L$1,Tabella273034[[#This Row],[Colonna3]],Tabella273034[[#This Row],[Data inizio]])),"")</f>
        <v>45170</v>
      </c>
      <c r="M357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57" s="77" t="str">
        <f>TEXT(Tabella273034[[#This Row],[Data piena inizio]],"ggg")</f>
        <v>ven</v>
      </c>
      <c r="O357" s="60" t="str">
        <f>TEXT(Tabella273034[[#This Row],[Data piena fine]],"ggg")</f>
        <v/>
      </c>
      <c r="P357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ven</v>
      </c>
    </row>
    <row r="358" spans="2:16" ht="37.5" customHeight="1" x14ac:dyDescent="0.25">
      <c r="B358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</v>
      </c>
      <c r="C358" s="81" t="str">
        <f t="shared" ref="C358:C366" si="41">"Settembre"</f>
        <v>Settembre</v>
      </c>
      <c r="D358" s="101"/>
      <c r="E358" s="101" t="s">
        <v>24</v>
      </c>
      <c r="F358" s="101">
        <v>1</v>
      </c>
      <c r="G358" s="101"/>
      <c r="H358" s="101" t="s">
        <v>328</v>
      </c>
      <c r="I358" s="101" t="s">
        <v>178</v>
      </c>
      <c r="J358" s="92">
        <v>6</v>
      </c>
      <c r="K358" s="103">
        <f>9</f>
        <v>9</v>
      </c>
      <c r="L358" s="69">
        <f>IFERROR(IF(Tabella273034[[#This Row],[Data inizio]]="","",DATE($L$1,Tabella273034[[#This Row],[Colonna3]],Tabella273034[[#This Row],[Data inizio]])),"")</f>
        <v>45170</v>
      </c>
      <c r="M358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58" s="77" t="str">
        <f>TEXT(Tabella273034[[#This Row],[Data piena inizio]],"ggg")</f>
        <v>ven</v>
      </c>
      <c r="O358" s="60" t="str">
        <f>TEXT(Tabella273034[[#This Row],[Data piena fine]],"ggg")</f>
        <v/>
      </c>
      <c r="P358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ven</v>
      </c>
    </row>
    <row r="359" spans="2:16" ht="37.5" customHeight="1" x14ac:dyDescent="0.25">
      <c r="B359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2 - 3</v>
      </c>
      <c r="C359" s="81" t="str">
        <f t="shared" si="41"/>
        <v>Settembre</v>
      </c>
      <c r="D359" s="101"/>
      <c r="E359" s="101" t="s">
        <v>18</v>
      </c>
      <c r="F359" s="101">
        <v>2</v>
      </c>
      <c r="G359" s="101">
        <v>3</v>
      </c>
      <c r="H359" s="101" t="s">
        <v>324</v>
      </c>
      <c r="I359" s="101" t="s">
        <v>159</v>
      </c>
      <c r="J359" s="92">
        <v>1</v>
      </c>
      <c r="K359" s="103">
        <f>9</f>
        <v>9</v>
      </c>
      <c r="L359" s="69">
        <f>IFERROR(IF(Tabella273034[[#This Row],[Data inizio]]="","",DATE($L$1,Tabella273034[[#This Row],[Colonna3]],Tabella273034[[#This Row],[Data inizio]])),"")</f>
        <v>45171</v>
      </c>
      <c r="M359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45172</v>
      </c>
      <c r="N359" s="77" t="str">
        <f>TEXT(Tabella273034[[#This Row],[Data piena inizio]],"ggg")</f>
        <v>sab</v>
      </c>
      <c r="O359" s="60" t="str">
        <f>TEXT(Tabella273034[[#This Row],[Data piena fine]],"ggg")</f>
        <v>dom</v>
      </c>
      <c r="P359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360" spans="2:16" ht="37.5" customHeight="1" x14ac:dyDescent="0.25">
      <c r="B360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2 - 3</v>
      </c>
      <c r="C360" s="81" t="str">
        <f t="shared" si="41"/>
        <v>Settembre</v>
      </c>
      <c r="D360" s="101"/>
      <c r="E360" s="101" t="s">
        <v>18</v>
      </c>
      <c r="F360" s="101">
        <v>2</v>
      </c>
      <c r="G360" s="101">
        <v>3</v>
      </c>
      <c r="H360" s="101" t="s">
        <v>376</v>
      </c>
      <c r="I360" s="101" t="s">
        <v>133</v>
      </c>
      <c r="J360" s="92">
        <v>5</v>
      </c>
      <c r="K360" s="103">
        <f>9</f>
        <v>9</v>
      </c>
      <c r="L360" s="69">
        <f>IFERROR(IF(Tabella273034[[#This Row],[Data inizio]]="","",DATE($L$1,Tabella273034[[#This Row],[Colonna3]],Tabella273034[[#This Row],[Data inizio]])),"")</f>
        <v>45171</v>
      </c>
      <c r="M360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45172</v>
      </c>
      <c r="N360" s="77" t="str">
        <f>TEXT(Tabella273034[[#This Row],[Data piena inizio]],"ggg")</f>
        <v>sab</v>
      </c>
      <c r="O360" s="60" t="str">
        <f>TEXT(Tabella273034[[#This Row],[Data piena fine]],"ggg")</f>
        <v>dom</v>
      </c>
      <c r="P360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361" spans="2:16" ht="37.5" customHeight="1" x14ac:dyDescent="0.25">
      <c r="B361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</v>
      </c>
      <c r="C361" s="81" t="str">
        <f>"Settembre"</f>
        <v>Settembre</v>
      </c>
      <c r="D361" s="101"/>
      <c r="E361" s="101" t="s">
        <v>23</v>
      </c>
      <c r="F361" s="101">
        <v>2</v>
      </c>
      <c r="G361" s="101"/>
      <c r="H361" s="92" t="s">
        <v>438</v>
      </c>
      <c r="I361" s="101" t="s">
        <v>173</v>
      </c>
      <c r="J361" s="92">
        <v>7</v>
      </c>
      <c r="K361" s="103">
        <f>9</f>
        <v>9</v>
      </c>
      <c r="L361" s="69">
        <f>IFERROR(IF(Tabella273034[[#This Row],[Data inizio]]="","",DATE($L$1,Tabella273034[[#This Row],[Colonna3]],Tabella273034[[#This Row],[Data inizio]])),"")</f>
        <v>45171</v>
      </c>
      <c r="M361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1" s="77" t="str">
        <f>TEXT(Tabella273034[[#This Row],[Data piena inizio]],"ggg")</f>
        <v>sab</v>
      </c>
      <c r="O361" s="60" t="str">
        <f>TEXT(Tabella273034[[#This Row],[Data piena fine]],"ggg")</f>
        <v/>
      </c>
      <c r="P361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62" spans="2:16" ht="37.5" customHeight="1" x14ac:dyDescent="0.25">
      <c r="B362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3</v>
      </c>
      <c r="C362" s="81" t="str">
        <f>"Settembre"</f>
        <v>Settembre</v>
      </c>
      <c r="D362" s="101"/>
      <c r="E362" s="101" t="s">
        <v>22</v>
      </c>
      <c r="F362" s="101">
        <v>3</v>
      </c>
      <c r="G362" s="101"/>
      <c r="H362" s="101" t="s">
        <v>329</v>
      </c>
      <c r="I362" s="101" t="s">
        <v>193</v>
      </c>
      <c r="J362" s="92">
        <v>3</v>
      </c>
      <c r="K362" s="103">
        <f>9</f>
        <v>9</v>
      </c>
      <c r="L362" s="69">
        <f>IFERROR(IF(Tabella273034[[#This Row],[Data inizio]]="","",DATE($L$1,Tabella273034[[#This Row],[Colonna3]],Tabella273034[[#This Row],[Data inizio]])),"")</f>
        <v>45172</v>
      </c>
      <c r="M362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2" s="77" t="str">
        <f>TEXT(Tabella273034[[#This Row],[Data piena inizio]],"ggg")</f>
        <v>dom</v>
      </c>
      <c r="O362" s="60" t="str">
        <f>TEXT(Tabella273034[[#This Row],[Data piena fine]],"ggg")</f>
        <v/>
      </c>
      <c r="P362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63" spans="2:16" ht="37.5" customHeight="1" x14ac:dyDescent="0.25">
      <c r="B363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3</v>
      </c>
      <c r="C363" s="81" t="str">
        <f>"Settembre"</f>
        <v>Settembre</v>
      </c>
      <c r="D363" s="101"/>
      <c r="E363" s="101" t="s">
        <v>23</v>
      </c>
      <c r="F363" s="101">
        <v>3</v>
      </c>
      <c r="G363" s="101"/>
      <c r="H363" s="92" t="s">
        <v>327</v>
      </c>
      <c r="I363" s="101" t="s">
        <v>92</v>
      </c>
      <c r="J363" s="92">
        <v>4</v>
      </c>
      <c r="K363" s="103">
        <f>9</f>
        <v>9</v>
      </c>
      <c r="L363" s="69">
        <f>IFERROR(IF(Tabella273034[[#This Row],[Data inizio]]="","",DATE($L$1,Tabella273034[[#This Row],[Colonna3]],Tabella273034[[#This Row],[Data inizio]])),"")</f>
        <v>45172</v>
      </c>
      <c r="M363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3" s="77" t="str">
        <f>TEXT(Tabella273034[[#This Row],[Data piena inizio]],"ggg")</f>
        <v>dom</v>
      </c>
      <c r="O363" s="60" t="str">
        <f>TEXT(Tabella273034[[#This Row],[Data piena fine]],"ggg")</f>
        <v/>
      </c>
      <c r="P363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64" spans="2:16" ht="37.5" customHeight="1" x14ac:dyDescent="0.25">
      <c r="B364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3</v>
      </c>
      <c r="C364" s="81" t="str">
        <f t="shared" si="41"/>
        <v>Settembre</v>
      </c>
      <c r="D364" s="101"/>
      <c r="E364" s="101" t="s">
        <v>22</v>
      </c>
      <c r="F364" s="101">
        <v>3</v>
      </c>
      <c r="G364" s="101"/>
      <c r="H364" s="101" t="s">
        <v>329</v>
      </c>
      <c r="I364" s="101" t="s">
        <v>167</v>
      </c>
      <c r="J364" s="92">
        <v>7</v>
      </c>
      <c r="K364" s="103">
        <f>9</f>
        <v>9</v>
      </c>
      <c r="L364" s="69">
        <f>IFERROR(IF(Tabella273034[[#This Row],[Data inizio]]="","",DATE($L$1,Tabella273034[[#This Row],[Colonna3]],Tabella273034[[#This Row],[Data inizio]])),"")</f>
        <v>45172</v>
      </c>
      <c r="M364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4" s="77" t="str">
        <f>TEXT(Tabella273034[[#This Row],[Data piena inizio]],"ggg")</f>
        <v>dom</v>
      </c>
      <c r="O364" s="60" t="str">
        <f>TEXT(Tabella273034[[#This Row],[Data piena fine]],"ggg")</f>
        <v/>
      </c>
      <c r="P364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65" spans="2:16" ht="37.5" customHeight="1" x14ac:dyDescent="0.25">
      <c r="B365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3</v>
      </c>
      <c r="C365" s="81" t="str">
        <f t="shared" si="41"/>
        <v>Settembre</v>
      </c>
      <c r="D365" s="101"/>
      <c r="E365" s="101" t="s">
        <v>24</v>
      </c>
      <c r="F365" s="101">
        <v>3</v>
      </c>
      <c r="G365" s="101"/>
      <c r="H365" s="92" t="s">
        <v>437</v>
      </c>
      <c r="I365" s="101" t="s">
        <v>443</v>
      </c>
      <c r="J365" s="92">
        <v>7</v>
      </c>
      <c r="K365" s="103">
        <f>9</f>
        <v>9</v>
      </c>
      <c r="L365" s="69">
        <f>IFERROR(IF(Tabella273034[[#This Row],[Data inizio]]="","",DATE($L$1,Tabella273034[[#This Row],[Colonna3]],Tabella273034[[#This Row],[Data inizio]])),"")</f>
        <v>45172</v>
      </c>
      <c r="M365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5" s="77" t="str">
        <f>TEXT(Tabella273034[[#This Row],[Data piena inizio]],"ggg")</f>
        <v>dom</v>
      </c>
      <c r="O365" s="60" t="str">
        <f>TEXT(Tabella273034[[#This Row],[Data piena fine]],"ggg")</f>
        <v/>
      </c>
      <c r="P365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66" spans="2:16" ht="37.5" customHeight="1" x14ac:dyDescent="0.25">
      <c r="B366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5</v>
      </c>
      <c r="C366" s="81" t="str">
        <f t="shared" si="41"/>
        <v>Settembre</v>
      </c>
      <c r="D366" s="101"/>
      <c r="E366" s="101" t="s">
        <v>24</v>
      </c>
      <c r="F366" s="101">
        <v>5</v>
      </c>
      <c r="G366" s="101"/>
      <c r="H366" s="101" t="s">
        <v>328</v>
      </c>
      <c r="I366" s="101" t="s">
        <v>162</v>
      </c>
      <c r="J366" s="92">
        <v>1</v>
      </c>
      <c r="K366" s="103">
        <f>9</f>
        <v>9</v>
      </c>
      <c r="L366" s="69">
        <f>IFERROR(IF(Tabella273034[[#This Row],[Data inizio]]="","",DATE($L$1,Tabella273034[[#This Row],[Colonna3]],Tabella273034[[#This Row],[Data inizio]])),"")</f>
        <v>45174</v>
      </c>
      <c r="M366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6" s="77" t="str">
        <f>TEXT(Tabella273034[[#This Row],[Data piena inizio]],"ggg")</f>
        <v>mar</v>
      </c>
      <c r="O366" s="60" t="str">
        <f>TEXT(Tabella273034[[#This Row],[Data piena fine]],"ggg")</f>
        <v/>
      </c>
      <c r="P366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mar</v>
      </c>
    </row>
    <row r="367" spans="2:16" ht="37.5" customHeight="1" x14ac:dyDescent="0.25">
      <c r="B367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5</v>
      </c>
      <c r="C367" s="81" t="str">
        <f>"Settembre"</f>
        <v>Settembre</v>
      </c>
      <c r="D367" s="101"/>
      <c r="E367" s="101" t="s">
        <v>23</v>
      </c>
      <c r="F367" s="101">
        <v>5</v>
      </c>
      <c r="G367" s="101"/>
      <c r="H367" s="92" t="s">
        <v>327</v>
      </c>
      <c r="I367" s="101" t="s">
        <v>88</v>
      </c>
      <c r="J367" s="92">
        <v>2</v>
      </c>
      <c r="K367" s="103">
        <f>9</f>
        <v>9</v>
      </c>
      <c r="L367" s="69">
        <f>IFERROR(IF(Tabella273034[[#This Row],[Data inizio]]="","",DATE($L$1,Tabella273034[[#This Row],[Colonna3]],Tabella273034[[#This Row],[Data inizio]])),"")</f>
        <v>45174</v>
      </c>
      <c r="M367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7" s="77" t="str">
        <f>TEXT(Tabella273034[[#This Row],[Data piena inizio]],"ggg")</f>
        <v>mar</v>
      </c>
      <c r="O367" s="60" t="str">
        <f>TEXT(Tabella273034[[#This Row],[Data piena fine]],"ggg")</f>
        <v/>
      </c>
      <c r="P367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mar</v>
      </c>
    </row>
    <row r="368" spans="2:16" ht="37.5" customHeight="1" x14ac:dyDescent="0.25">
      <c r="B368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5 - 6</v>
      </c>
      <c r="C368" s="81" t="str">
        <f>"Settembre"</f>
        <v>Settembre</v>
      </c>
      <c r="D368" s="101"/>
      <c r="E368" s="101" t="s">
        <v>18</v>
      </c>
      <c r="F368" s="101">
        <v>5</v>
      </c>
      <c r="G368" s="101">
        <v>6</v>
      </c>
      <c r="H368" s="101" t="s">
        <v>559</v>
      </c>
      <c r="I368" s="101" t="s">
        <v>85</v>
      </c>
      <c r="J368" s="92">
        <v>4</v>
      </c>
      <c r="K368" s="103">
        <f>9</f>
        <v>9</v>
      </c>
      <c r="L368" s="69">
        <f>IFERROR(IF(Tabella273034[[#This Row],[Data inizio]]="","",DATE($L$1,Tabella273034[[#This Row],[Colonna3]],Tabella273034[[#This Row],[Data inizio]])),"")</f>
        <v>45174</v>
      </c>
      <c r="M368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45175</v>
      </c>
      <c r="N368" s="77" t="str">
        <f>TEXT(Tabella273034[[#This Row],[Data piena inizio]],"ggg")</f>
        <v>mar</v>
      </c>
      <c r="O368" s="60" t="str">
        <f>TEXT(Tabella273034[[#This Row],[Data piena fine]],"ggg")</f>
        <v>mer</v>
      </c>
      <c r="P368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mar - mer</v>
      </c>
    </row>
    <row r="369" spans="2:16" ht="37.5" customHeight="1" x14ac:dyDescent="0.25">
      <c r="B369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6 - 9</v>
      </c>
      <c r="C369" s="81" t="str">
        <f t="shared" si="40"/>
        <v>Settembre</v>
      </c>
      <c r="D369" s="92"/>
      <c r="E369" s="92" t="s">
        <v>208</v>
      </c>
      <c r="F369" s="92">
        <v>6</v>
      </c>
      <c r="G369" s="92">
        <v>9</v>
      </c>
      <c r="H369" s="92" t="s">
        <v>321</v>
      </c>
      <c r="I369" s="92" t="s">
        <v>143</v>
      </c>
      <c r="J369" s="92">
        <v>4</v>
      </c>
      <c r="K369" s="103">
        <f>9</f>
        <v>9</v>
      </c>
      <c r="L369" s="69">
        <f>IFERROR(IF(Tabella273034[[#This Row],[Data inizio]]="","",DATE($L$1,Tabella273034[[#This Row],[Colonna3]],Tabella273034[[#This Row],[Data inizio]])),"")</f>
        <v>45175</v>
      </c>
      <c r="M369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45178</v>
      </c>
      <c r="N369" s="77" t="str">
        <f>TEXT(Tabella273034[[#This Row],[Data piena inizio]],"ggg")</f>
        <v>mer</v>
      </c>
      <c r="O369" s="60" t="str">
        <f>TEXT(Tabella273034[[#This Row],[Data piena fine]],"ggg")</f>
        <v>sab</v>
      </c>
      <c r="P369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mer - sab</v>
      </c>
    </row>
    <row r="370" spans="2:16" ht="37.5" customHeight="1" x14ac:dyDescent="0.25">
      <c r="B370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6</v>
      </c>
      <c r="C370" s="81" t="str">
        <f>"Settembre"</f>
        <v>Settembre</v>
      </c>
      <c r="D370" s="92"/>
      <c r="E370" s="92" t="s">
        <v>23</v>
      </c>
      <c r="F370" s="92">
        <v>6</v>
      </c>
      <c r="G370" s="92"/>
      <c r="H370" s="92" t="s">
        <v>327</v>
      </c>
      <c r="I370" s="92" t="s">
        <v>591</v>
      </c>
      <c r="J370" s="92">
        <v>4</v>
      </c>
      <c r="K370" s="103">
        <f>9</f>
        <v>9</v>
      </c>
      <c r="L370" s="69">
        <f>IFERROR(IF(Tabella273034[[#This Row],[Data inizio]]="","",DATE($L$1,Tabella273034[[#This Row],[Colonna3]],Tabella273034[[#This Row],[Data inizio]])),"")</f>
        <v>45175</v>
      </c>
      <c r="M370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0" s="77" t="str">
        <f>TEXT(Tabella273034[[#This Row],[Data piena inizio]],"ggg")</f>
        <v>mer</v>
      </c>
      <c r="O370" s="60" t="str">
        <f>TEXT(Tabella273034[[#This Row],[Data piena fine]],"ggg")</f>
        <v/>
      </c>
      <c r="P370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mer</v>
      </c>
    </row>
    <row r="371" spans="2:16" ht="37.5" customHeight="1" x14ac:dyDescent="0.25">
      <c r="B371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6 - 10</v>
      </c>
      <c r="C371" s="81" t="str">
        <f t="shared" si="40"/>
        <v>Settembre</v>
      </c>
      <c r="D371" s="92"/>
      <c r="E371" s="92" t="s">
        <v>20</v>
      </c>
      <c r="F371" s="92">
        <v>6</v>
      </c>
      <c r="G371" s="92">
        <v>10</v>
      </c>
      <c r="H371" s="92" t="s">
        <v>267</v>
      </c>
      <c r="I371" s="92" t="s">
        <v>49</v>
      </c>
      <c r="J371" s="92">
        <v>3</v>
      </c>
      <c r="K371" s="103">
        <f>9</f>
        <v>9</v>
      </c>
      <c r="L371" s="69">
        <f>IFERROR(IF(Tabella273034[[#This Row],[Data inizio]]="","",DATE($L$1,Tabella273034[[#This Row],[Colonna3]],Tabella273034[[#This Row],[Data inizio]])),"")</f>
        <v>45175</v>
      </c>
      <c r="M371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45179</v>
      </c>
      <c r="N371" s="77" t="str">
        <f>TEXT(Tabella273034[[#This Row],[Data piena inizio]],"ggg")</f>
        <v>mer</v>
      </c>
      <c r="O371" s="60" t="str">
        <f>TEXT(Tabella273034[[#This Row],[Data piena fine]],"ggg")</f>
        <v>dom</v>
      </c>
      <c r="P371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mer - dom</v>
      </c>
    </row>
    <row r="372" spans="2:16" ht="37.5" customHeight="1" x14ac:dyDescent="0.25">
      <c r="B372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6</v>
      </c>
      <c r="C372" s="81" t="str">
        <f>"Settembre"</f>
        <v>Settembre</v>
      </c>
      <c r="D372" s="92"/>
      <c r="E372" s="92" t="s">
        <v>23</v>
      </c>
      <c r="F372" s="92">
        <v>6</v>
      </c>
      <c r="G372" s="92"/>
      <c r="H372" s="92" t="s">
        <v>327</v>
      </c>
      <c r="I372" s="92" t="s">
        <v>184</v>
      </c>
      <c r="J372" s="92">
        <v>6</v>
      </c>
      <c r="K372" s="103">
        <f>9</f>
        <v>9</v>
      </c>
      <c r="L372" s="69">
        <f>IFERROR(IF(Tabella273034[[#This Row],[Data inizio]]="","",DATE($L$1,Tabella273034[[#This Row],[Colonna3]],Tabella273034[[#This Row],[Data inizio]])),"")</f>
        <v>45175</v>
      </c>
      <c r="M372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2" s="77" t="str">
        <f>TEXT(Tabella273034[[#This Row],[Data piena inizio]],"ggg")</f>
        <v>mer</v>
      </c>
      <c r="O372" s="60" t="str">
        <f>TEXT(Tabella273034[[#This Row],[Data piena fine]],"ggg")</f>
        <v/>
      </c>
      <c r="P372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mer</v>
      </c>
    </row>
    <row r="373" spans="2:16" ht="37.5" customHeight="1" x14ac:dyDescent="0.25">
      <c r="B373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6 - 10</v>
      </c>
      <c r="C373" s="81" t="str">
        <f t="shared" si="40"/>
        <v>Settembre</v>
      </c>
      <c r="D373" s="92"/>
      <c r="E373" s="92" t="s">
        <v>20</v>
      </c>
      <c r="F373" s="92">
        <v>6</v>
      </c>
      <c r="G373" s="92">
        <v>10</v>
      </c>
      <c r="H373" s="92" t="s">
        <v>268</v>
      </c>
      <c r="I373" s="104" t="s">
        <v>173</v>
      </c>
      <c r="J373" s="92">
        <v>7</v>
      </c>
      <c r="K373" s="103">
        <f>9</f>
        <v>9</v>
      </c>
      <c r="L373" s="69">
        <f>IFERROR(IF(Tabella273034[[#This Row],[Data inizio]]="","",DATE($L$1,Tabella273034[[#This Row],[Colonna3]],Tabella273034[[#This Row],[Data inizio]])),"")</f>
        <v>45175</v>
      </c>
      <c r="M373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45179</v>
      </c>
      <c r="N373" s="77" t="str">
        <f>TEXT(Tabella273034[[#This Row],[Data piena inizio]],"ggg")</f>
        <v>mer</v>
      </c>
      <c r="O373" s="60" t="str">
        <f>TEXT(Tabella273034[[#This Row],[Data piena fine]],"ggg")</f>
        <v>dom</v>
      </c>
      <c r="P373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mer - dom</v>
      </c>
    </row>
    <row r="374" spans="2:16" ht="37.5" customHeight="1" x14ac:dyDescent="0.25">
      <c r="B374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</v>
      </c>
      <c r="C374" s="80" t="str">
        <f t="shared" ref="C374:C404" si="42">"Settembre"</f>
        <v>Settembre</v>
      </c>
      <c r="D374" s="92"/>
      <c r="E374" s="92" t="s">
        <v>23</v>
      </c>
      <c r="F374" s="92">
        <v>7</v>
      </c>
      <c r="G374" s="92"/>
      <c r="H374" s="92" t="s">
        <v>327</v>
      </c>
      <c r="I374" s="92" t="s">
        <v>43</v>
      </c>
      <c r="J374" s="92">
        <v>1</v>
      </c>
      <c r="K374" s="103">
        <f>9</f>
        <v>9</v>
      </c>
      <c r="L374" s="69">
        <f>IFERROR(IF(Tabella273034[[#This Row],[Data inizio]]="","",DATE($L$1,Tabella273034[[#This Row],[Colonna3]],Tabella273034[[#This Row],[Data inizio]])),"")</f>
        <v>45176</v>
      </c>
      <c r="M374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4" s="60" t="str">
        <f>TEXT(Tabella273034[[#This Row],[Data piena inizio]],"ggg")</f>
        <v>gio</v>
      </c>
      <c r="O374" s="60" t="str">
        <f>TEXT(Tabella273034[[#This Row],[Data piena fine]],"ggg")</f>
        <v/>
      </c>
      <c r="P374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gio</v>
      </c>
    </row>
    <row r="375" spans="2:16" ht="37.5" customHeight="1" x14ac:dyDescent="0.25">
      <c r="B375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</v>
      </c>
      <c r="C375" s="80" t="str">
        <f>"Settembre"</f>
        <v>Settembre</v>
      </c>
      <c r="D375" s="92"/>
      <c r="E375" s="92" t="s">
        <v>24</v>
      </c>
      <c r="F375" s="92">
        <v>7</v>
      </c>
      <c r="G375" s="92"/>
      <c r="H375" s="101" t="s">
        <v>328</v>
      </c>
      <c r="I375" s="92" t="s">
        <v>592</v>
      </c>
      <c r="J375" s="92">
        <v>4</v>
      </c>
      <c r="K375" s="103">
        <f>9</f>
        <v>9</v>
      </c>
      <c r="L375" s="69">
        <f>IFERROR(IF(Tabella273034[[#This Row],[Data inizio]]="","",DATE($L$1,Tabella273034[[#This Row],[Colonna3]],Tabella273034[[#This Row],[Data inizio]])),"")</f>
        <v>45176</v>
      </c>
      <c r="M375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5" s="60" t="str">
        <f>TEXT(Tabella273034[[#This Row],[Data piena inizio]],"ggg")</f>
        <v>gio</v>
      </c>
      <c r="O375" s="60" t="str">
        <f>TEXT(Tabella273034[[#This Row],[Data piena fine]],"ggg")</f>
        <v/>
      </c>
      <c r="P375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gio</v>
      </c>
    </row>
    <row r="376" spans="2:16" ht="37.5" customHeight="1" x14ac:dyDescent="0.25">
      <c r="B376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9</v>
      </c>
      <c r="C376" s="80" t="str">
        <f t="shared" si="42"/>
        <v>Settembre</v>
      </c>
      <c r="D376" s="92"/>
      <c r="E376" s="92" t="s">
        <v>24</v>
      </c>
      <c r="F376" s="92">
        <v>9</v>
      </c>
      <c r="G376" s="92"/>
      <c r="H376" s="101" t="s">
        <v>328</v>
      </c>
      <c r="I376" s="92" t="s">
        <v>161</v>
      </c>
      <c r="J376" s="92">
        <v>1</v>
      </c>
      <c r="K376" s="103">
        <f>9</f>
        <v>9</v>
      </c>
      <c r="L376" s="69">
        <f>IFERROR(IF(Tabella273034[[#This Row],[Data inizio]]="","",DATE($L$1,Tabella273034[[#This Row],[Colonna3]],Tabella273034[[#This Row],[Data inizio]])),"")</f>
        <v>45178</v>
      </c>
      <c r="M376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6" s="60" t="str">
        <f>TEXT(Tabella273034[[#This Row],[Data piena inizio]],"ggg")</f>
        <v>sab</v>
      </c>
      <c r="O376" s="60" t="str">
        <f>TEXT(Tabella273034[[#This Row],[Data piena fine]],"ggg")</f>
        <v/>
      </c>
      <c r="P376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77" spans="2:16" ht="37.5" customHeight="1" x14ac:dyDescent="0.25">
      <c r="B377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9</v>
      </c>
      <c r="C377" s="80" t="str">
        <f>"Settembre"</f>
        <v>Settembre</v>
      </c>
      <c r="D377" s="92"/>
      <c r="E377" s="92" t="s">
        <v>24</v>
      </c>
      <c r="F377" s="92">
        <v>9</v>
      </c>
      <c r="G377" s="92"/>
      <c r="H377" s="101" t="s">
        <v>538</v>
      </c>
      <c r="I377" s="92" t="s">
        <v>537</v>
      </c>
      <c r="J377" s="92">
        <v>2</v>
      </c>
      <c r="K377" s="103">
        <f>9</f>
        <v>9</v>
      </c>
      <c r="L377" s="69">
        <f>IFERROR(IF(Tabella273034[[#This Row],[Data inizio]]="","",DATE($L$1,Tabella273034[[#This Row],[Colonna3]],Tabella273034[[#This Row],[Data inizio]])),"")</f>
        <v>45178</v>
      </c>
      <c r="M377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7" s="60" t="str">
        <f>TEXT(Tabella273034[[#This Row],[Data piena inizio]],"ggg")</f>
        <v>sab</v>
      </c>
      <c r="O377" s="60" t="str">
        <f>TEXT(Tabella273034[[#This Row],[Data piena fine]],"ggg")</f>
        <v/>
      </c>
      <c r="P377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78" spans="2:16" ht="37.5" customHeight="1" x14ac:dyDescent="0.25">
      <c r="B378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9</v>
      </c>
      <c r="C378" s="80" t="str">
        <f t="shared" ref="C378:C389" si="43">"Settembre"</f>
        <v>Settembre</v>
      </c>
      <c r="D378" s="92"/>
      <c r="E378" s="92" t="s">
        <v>24</v>
      </c>
      <c r="F378" s="92">
        <v>9</v>
      </c>
      <c r="G378" s="92"/>
      <c r="H378" s="101" t="s">
        <v>328</v>
      </c>
      <c r="I378" s="92" t="s">
        <v>90</v>
      </c>
      <c r="J378" s="92">
        <v>6</v>
      </c>
      <c r="K378" s="103">
        <f>9</f>
        <v>9</v>
      </c>
      <c r="L378" s="69">
        <f>IFERROR(IF(Tabella273034[[#This Row],[Data inizio]]="","",DATE($L$1,Tabella273034[[#This Row],[Colonna3]],Tabella273034[[#This Row],[Data inizio]])),"")</f>
        <v>45178</v>
      </c>
      <c r="M378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8" s="60" t="str">
        <f>TEXT(Tabella273034[[#This Row],[Data piena inizio]],"ggg")</f>
        <v>sab</v>
      </c>
      <c r="O378" s="60" t="str">
        <f>TEXT(Tabella273034[[#This Row],[Data piena fine]],"ggg")</f>
        <v/>
      </c>
      <c r="P378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79" spans="2:16" ht="37.5" customHeight="1" x14ac:dyDescent="0.25">
      <c r="B379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9</v>
      </c>
      <c r="C379" s="80" t="str">
        <f>"Settembre"</f>
        <v>Settembre</v>
      </c>
      <c r="D379" s="92"/>
      <c r="E379" s="92" t="s">
        <v>22</v>
      </c>
      <c r="F379" s="92">
        <v>9</v>
      </c>
      <c r="G379" s="92"/>
      <c r="H379" s="101" t="s">
        <v>521</v>
      </c>
      <c r="I379" s="92" t="s">
        <v>139</v>
      </c>
      <c r="J379" s="92">
        <v>6</v>
      </c>
      <c r="K379" s="103">
        <f>9</f>
        <v>9</v>
      </c>
      <c r="L379" s="69">
        <f>IFERROR(IF(Tabella273034[[#This Row],[Data inizio]]="","",DATE($L$1,Tabella273034[[#This Row],[Colonna3]],Tabella273034[[#This Row],[Data inizio]])),"")</f>
        <v>45178</v>
      </c>
      <c r="M379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9" s="60" t="str">
        <f>TEXT(Tabella273034[[#This Row],[Data piena inizio]],"ggg")</f>
        <v>sab</v>
      </c>
      <c r="O379" s="60" t="str">
        <f>TEXT(Tabella273034[[#This Row],[Data piena fine]],"ggg")</f>
        <v/>
      </c>
      <c r="P379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80" spans="2:16" ht="37.5" customHeight="1" x14ac:dyDescent="0.25">
      <c r="B380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9</v>
      </c>
      <c r="C380" s="80" t="str">
        <f>"Settembre"</f>
        <v>Settembre</v>
      </c>
      <c r="D380" s="92"/>
      <c r="E380" s="92" t="s">
        <v>22</v>
      </c>
      <c r="F380" s="92">
        <v>9</v>
      </c>
      <c r="G380" s="92"/>
      <c r="H380" s="101" t="s">
        <v>329</v>
      </c>
      <c r="I380" s="92" t="s">
        <v>174</v>
      </c>
      <c r="J380" s="92">
        <v>7</v>
      </c>
      <c r="K380" s="103">
        <f>9</f>
        <v>9</v>
      </c>
      <c r="L380" s="69">
        <f>IFERROR(IF(Tabella273034[[#This Row],[Data inizio]]="","",DATE($L$1,Tabella273034[[#This Row],[Colonna3]],Tabella273034[[#This Row],[Data inizio]])),"")</f>
        <v>45178</v>
      </c>
      <c r="M380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0" s="60" t="str">
        <f>TEXT(Tabella273034[[#This Row],[Data piena inizio]],"ggg")</f>
        <v>sab</v>
      </c>
      <c r="O380" s="60" t="str">
        <f>TEXT(Tabella273034[[#This Row],[Data piena fine]],"ggg")</f>
        <v/>
      </c>
      <c r="P380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81" spans="2:16" ht="37.5" customHeight="1" x14ac:dyDescent="0.25">
      <c r="B381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81" s="80" t="str">
        <f>"Settembre"</f>
        <v>Settembre</v>
      </c>
      <c r="D381" s="92"/>
      <c r="E381" s="92" t="s">
        <v>24</v>
      </c>
      <c r="F381" s="92">
        <v>10</v>
      </c>
      <c r="G381" s="92"/>
      <c r="H381" s="101" t="s">
        <v>481</v>
      </c>
      <c r="I381" s="92" t="s">
        <v>488</v>
      </c>
      <c r="J381" s="92">
        <v>2</v>
      </c>
      <c r="K381" s="103">
        <f>9</f>
        <v>9</v>
      </c>
      <c r="L381" s="69">
        <f>IFERROR(IF(Tabella273034[[#This Row],[Data inizio]]="","",DATE($L$1,Tabella273034[[#This Row],[Colonna3]],Tabella273034[[#This Row],[Data inizio]])),"")</f>
        <v>45179</v>
      </c>
      <c r="M381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1" s="60" t="str">
        <f>TEXT(Tabella273034[[#This Row],[Data piena inizio]],"ggg")</f>
        <v>dom</v>
      </c>
      <c r="O381" s="60" t="str">
        <f>TEXT(Tabella273034[[#This Row],[Data piena fine]],"ggg")</f>
        <v/>
      </c>
      <c r="P381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82" spans="2:16" ht="37.5" customHeight="1" x14ac:dyDescent="0.25">
      <c r="B382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82" s="80" t="str">
        <f t="shared" si="43"/>
        <v>Settembre</v>
      </c>
      <c r="D382" s="92"/>
      <c r="E382" s="92" t="s">
        <v>24</v>
      </c>
      <c r="F382" s="92">
        <v>10</v>
      </c>
      <c r="G382" s="92"/>
      <c r="H382" s="101" t="s">
        <v>328</v>
      </c>
      <c r="I382" s="92" t="s">
        <v>192</v>
      </c>
      <c r="J382" s="92">
        <v>3</v>
      </c>
      <c r="K382" s="103">
        <f>9</f>
        <v>9</v>
      </c>
      <c r="L382" s="69">
        <f>IFERROR(IF(Tabella273034[[#This Row],[Data inizio]]="","",DATE($L$1,Tabella273034[[#This Row],[Colonna3]],Tabella273034[[#This Row],[Data inizio]])),"")</f>
        <v>45179</v>
      </c>
      <c r="M382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2" s="60" t="str">
        <f>TEXT(Tabella273034[[#This Row],[Data piena inizio]],"ggg")</f>
        <v>dom</v>
      </c>
      <c r="O382" s="60" t="str">
        <f>TEXT(Tabella273034[[#This Row],[Data piena fine]],"ggg")</f>
        <v/>
      </c>
      <c r="P382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83" spans="2:16" ht="37.5" customHeight="1" x14ac:dyDescent="0.25">
      <c r="B383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83" s="80" t="str">
        <f t="shared" si="43"/>
        <v>Settembre</v>
      </c>
      <c r="D383" s="92"/>
      <c r="E383" s="92" t="s">
        <v>24</v>
      </c>
      <c r="F383" s="92">
        <v>10</v>
      </c>
      <c r="G383" s="92"/>
      <c r="H383" s="101" t="s">
        <v>328</v>
      </c>
      <c r="I383" s="92" t="s">
        <v>127</v>
      </c>
      <c r="J383" s="92">
        <v>5</v>
      </c>
      <c r="K383" s="103">
        <f>9</f>
        <v>9</v>
      </c>
      <c r="L383" s="69">
        <f>IFERROR(IF(Tabella273034[[#This Row],[Data inizio]]="","",DATE($L$1,Tabella273034[[#This Row],[Colonna3]],Tabella273034[[#This Row],[Data inizio]])),"")</f>
        <v>45179</v>
      </c>
      <c r="M383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3" s="60" t="str">
        <f>TEXT(Tabella273034[[#This Row],[Data piena inizio]],"ggg")</f>
        <v>dom</v>
      </c>
      <c r="O383" s="60" t="str">
        <f>TEXT(Tabella273034[[#This Row],[Data piena fine]],"ggg")</f>
        <v/>
      </c>
      <c r="P383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84" spans="2:16" ht="37.5" customHeight="1" x14ac:dyDescent="0.25">
      <c r="B384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84" s="80" t="str">
        <f t="shared" si="43"/>
        <v>Settembre</v>
      </c>
      <c r="D384" s="92"/>
      <c r="E384" s="92" t="s">
        <v>24</v>
      </c>
      <c r="F384" s="92">
        <v>10</v>
      </c>
      <c r="G384" s="92"/>
      <c r="H384" s="92" t="s">
        <v>439</v>
      </c>
      <c r="I384" s="92" t="s">
        <v>170</v>
      </c>
      <c r="J384" s="92">
        <v>7</v>
      </c>
      <c r="K384" s="103">
        <f>9</f>
        <v>9</v>
      </c>
      <c r="L384" s="69">
        <f>IFERROR(IF(Tabella273034[[#This Row],[Data inizio]]="","",DATE($L$1,Tabella273034[[#This Row],[Colonna3]],Tabella273034[[#This Row],[Data inizio]])),"")</f>
        <v>45179</v>
      </c>
      <c r="M384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4" s="60" t="str">
        <f>TEXT(Tabella273034[[#This Row],[Data piena inizio]],"ggg")</f>
        <v>dom</v>
      </c>
      <c r="O384" s="60" t="str">
        <f>TEXT(Tabella273034[[#This Row],[Data piena fine]],"ggg")</f>
        <v/>
      </c>
      <c r="P384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85" spans="2:16" ht="37.5" customHeight="1" x14ac:dyDescent="0.25">
      <c r="B385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85" s="80" t="str">
        <f>"Settembre"</f>
        <v>Settembre</v>
      </c>
      <c r="D385" s="92"/>
      <c r="E385" s="92" t="s">
        <v>23</v>
      </c>
      <c r="F385" s="92">
        <v>10</v>
      </c>
      <c r="G385" s="92"/>
      <c r="H385" s="92" t="s">
        <v>436</v>
      </c>
      <c r="I385" s="92" t="s">
        <v>443</v>
      </c>
      <c r="J385" s="92">
        <v>7</v>
      </c>
      <c r="K385" s="103">
        <f>9</f>
        <v>9</v>
      </c>
      <c r="L385" s="69">
        <f>IFERROR(IF(Tabella273034[[#This Row],[Data inizio]]="","",DATE($L$1,Tabella273034[[#This Row],[Colonna3]],Tabella273034[[#This Row],[Data inizio]])),"")</f>
        <v>45179</v>
      </c>
      <c r="M385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5" s="60" t="str">
        <f>TEXT(Tabella273034[[#This Row],[Data piena inizio]],"ggg")</f>
        <v>dom</v>
      </c>
      <c r="O385" s="60" t="str">
        <f>TEXT(Tabella273034[[#This Row],[Data piena fine]],"ggg")</f>
        <v/>
      </c>
      <c r="P385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86" spans="2:16" ht="37.5" customHeight="1" x14ac:dyDescent="0.25">
      <c r="B386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12</v>
      </c>
      <c r="C386" s="80" t="str">
        <f t="shared" si="43"/>
        <v>Settembre</v>
      </c>
      <c r="D386" s="92"/>
      <c r="E386" s="92" t="s">
        <v>23</v>
      </c>
      <c r="F386" s="92">
        <v>12</v>
      </c>
      <c r="G386" s="92"/>
      <c r="H386" s="92" t="s">
        <v>327</v>
      </c>
      <c r="I386" s="92" t="s">
        <v>133</v>
      </c>
      <c r="J386" s="92">
        <v>5</v>
      </c>
      <c r="K386" s="103">
        <f>9</f>
        <v>9</v>
      </c>
      <c r="L386" s="69">
        <f>IFERROR(IF(Tabella273034[[#This Row],[Data inizio]]="","",DATE($L$1,Tabella273034[[#This Row],[Colonna3]],Tabella273034[[#This Row],[Data inizio]])),"")</f>
        <v>45181</v>
      </c>
      <c r="M386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6" s="60" t="str">
        <f>TEXT(Tabella273034[[#This Row],[Data piena inizio]],"ggg")</f>
        <v>mar</v>
      </c>
      <c r="O386" s="60" t="str">
        <f>TEXT(Tabella273034[[#This Row],[Data piena fine]],"ggg")</f>
        <v/>
      </c>
      <c r="P386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mar</v>
      </c>
    </row>
    <row r="387" spans="2:16" ht="37.5" customHeight="1" x14ac:dyDescent="0.25">
      <c r="B387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16</v>
      </c>
      <c r="C387" s="80" t="str">
        <f>"Settembre"</f>
        <v>Settembre</v>
      </c>
      <c r="D387" s="92"/>
      <c r="E387" s="92" t="s">
        <v>24</v>
      </c>
      <c r="F387" s="92">
        <v>16</v>
      </c>
      <c r="G387" s="92"/>
      <c r="H387" s="101" t="s">
        <v>328</v>
      </c>
      <c r="I387" s="92" t="s">
        <v>156</v>
      </c>
      <c r="J387" s="92">
        <v>1</v>
      </c>
      <c r="K387" s="103">
        <f>9</f>
        <v>9</v>
      </c>
      <c r="L387" s="69">
        <f>IFERROR(IF(Tabella273034[[#This Row],[Data inizio]]="","",DATE($L$1,Tabella273034[[#This Row],[Colonna3]],Tabella273034[[#This Row],[Data inizio]])),"")</f>
        <v>45185</v>
      </c>
      <c r="M387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7" s="60" t="str">
        <f>TEXT(Tabella273034[[#This Row],[Data piena inizio]],"ggg")</f>
        <v>sab</v>
      </c>
      <c r="O387" s="60" t="str">
        <f>TEXT(Tabella273034[[#This Row],[Data piena fine]],"ggg")</f>
        <v/>
      </c>
      <c r="P387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88" spans="2:16" ht="37.5" customHeight="1" x14ac:dyDescent="0.25">
      <c r="B388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16 - 17</v>
      </c>
      <c r="C388" s="80" t="str">
        <f>"Settembre"</f>
        <v>Settembre</v>
      </c>
      <c r="D388" s="92"/>
      <c r="E388" s="92" t="s">
        <v>18</v>
      </c>
      <c r="F388" s="92">
        <v>16</v>
      </c>
      <c r="G388" s="92">
        <v>17</v>
      </c>
      <c r="H388" s="92" t="s">
        <v>506</v>
      </c>
      <c r="I388" s="92" t="s">
        <v>487</v>
      </c>
      <c r="J388" s="92">
        <v>2</v>
      </c>
      <c r="K388" s="103">
        <f>9</f>
        <v>9</v>
      </c>
      <c r="L388" s="69">
        <f>IFERROR(IF(Tabella273034[[#This Row],[Data inizio]]="","",DATE($L$1,Tabella273034[[#This Row],[Colonna3]],Tabella273034[[#This Row],[Data inizio]])),"")</f>
        <v>45185</v>
      </c>
      <c r="M388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45186</v>
      </c>
      <c r="N388" s="60" t="str">
        <f>TEXT(Tabella273034[[#This Row],[Data piena inizio]],"ggg")</f>
        <v>sab</v>
      </c>
      <c r="O388" s="60" t="str">
        <f>TEXT(Tabella273034[[#This Row],[Data piena fine]],"ggg")</f>
        <v>dom</v>
      </c>
      <c r="P388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389" spans="2:16" ht="37.5" customHeight="1" x14ac:dyDescent="0.25">
      <c r="B389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16 - 17</v>
      </c>
      <c r="C389" s="80" t="str">
        <f t="shared" si="43"/>
        <v>Settembre</v>
      </c>
      <c r="D389" s="92"/>
      <c r="E389" s="92" t="s">
        <v>19</v>
      </c>
      <c r="F389" s="92">
        <v>16</v>
      </c>
      <c r="G389" s="92">
        <v>17</v>
      </c>
      <c r="H389" s="92" t="s">
        <v>418</v>
      </c>
      <c r="I389" s="92" t="s">
        <v>586</v>
      </c>
      <c r="J389" s="92">
        <v>6</v>
      </c>
      <c r="K389" s="103">
        <f>9</f>
        <v>9</v>
      </c>
      <c r="L389" s="69">
        <f>IFERROR(IF(Tabella273034[[#This Row],[Data inizio]]="","",DATE($L$1,Tabella273034[[#This Row],[Colonna3]],Tabella273034[[#This Row],[Data inizio]])),"")</f>
        <v>45185</v>
      </c>
      <c r="M389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45186</v>
      </c>
      <c r="N389" s="60" t="str">
        <f>TEXT(Tabella273034[[#This Row],[Data piena inizio]],"ggg")</f>
        <v>sab</v>
      </c>
      <c r="O389" s="60" t="str">
        <f>TEXT(Tabella273034[[#This Row],[Data piena fine]],"ggg")</f>
        <v>dom</v>
      </c>
      <c r="P389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390" spans="2:16" ht="37.5" customHeight="1" x14ac:dyDescent="0.25">
      <c r="B390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16</v>
      </c>
      <c r="C390" s="80" t="str">
        <f>"Settembre"</f>
        <v>Settembre</v>
      </c>
      <c r="D390" s="92"/>
      <c r="E390" s="92" t="s">
        <v>22</v>
      </c>
      <c r="F390" s="92">
        <v>16</v>
      </c>
      <c r="G390" s="92"/>
      <c r="H390" s="92" t="s">
        <v>565</v>
      </c>
      <c r="I390" s="92" t="s">
        <v>172</v>
      </c>
      <c r="J390" s="92">
        <v>7</v>
      </c>
      <c r="K390" s="103">
        <f>9</f>
        <v>9</v>
      </c>
      <c r="L390" s="69">
        <f>IFERROR(IF(Tabella273034[[#This Row],[Data inizio]]="","",DATE($L$1,Tabella273034[[#This Row],[Colonna3]],Tabella273034[[#This Row],[Data inizio]])),"")</f>
        <v>45185</v>
      </c>
      <c r="M390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0" s="60" t="str">
        <f>TEXT(Tabella273034[[#This Row],[Data piena inizio]],"ggg")</f>
        <v>sab</v>
      </c>
      <c r="O390" s="60" t="str">
        <f>TEXT(Tabella273034[[#This Row],[Data piena fine]],"ggg")</f>
        <v/>
      </c>
      <c r="P390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91" spans="2:16" ht="37.5" customHeight="1" x14ac:dyDescent="0.25">
      <c r="B391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17</v>
      </c>
      <c r="C391" s="80" t="str">
        <f t="shared" si="42"/>
        <v>Settembre</v>
      </c>
      <c r="D391" s="92"/>
      <c r="E391" s="92" t="s">
        <v>23</v>
      </c>
      <c r="F391" s="92">
        <v>17</v>
      </c>
      <c r="G391" s="92"/>
      <c r="H391" s="92" t="s">
        <v>327</v>
      </c>
      <c r="I391" s="92" t="s">
        <v>330</v>
      </c>
      <c r="J391" s="92">
        <v>1</v>
      </c>
      <c r="K391" s="103">
        <f>9</f>
        <v>9</v>
      </c>
      <c r="L391" s="69">
        <f>IFERROR(IF(Tabella273034[[#This Row],[Data inizio]]="","",DATE($L$1,Tabella273034[[#This Row],[Colonna3]],Tabella273034[[#This Row],[Data inizio]])),"")</f>
        <v>45186</v>
      </c>
      <c r="M391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1" s="60" t="str">
        <f>TEXT(Tabella273034[[#This Row],[Data piena inizio]],"ggg")</f>
        <v>dom</v>
      </c>
      <c r="O391" s="60" t="str">
        <f>TEXT(Tabella273034[[#This Row],[Data piena fine]],"ggg")</f>
        <v/>
      </c>
      <c r="P391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92" spans="2:16" ht="37.5" customHeight="1" x14ac:dyDescent="0.25">
      <c r="B392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17</v>
      </c>
      <c r="C392" s="80" t="str">
        <f t="shared" ref="C392:C397" si="44">"Settembre"</f>
        <v>Settembre</v>
      </c>
      <c r="D392" s="92"/>
      <c r="E392" s="92" t="s">
        <v>22</v>
      </c>
      <c r="F392" s="92">
        <v>17</v>
      </c>
      <c r="G392" s="92"/>
      <c r="H392" s="92" t="s">
        <v>329</v>
      </c>
      <c r="I392" s="92" t="s">
        <v>531</v>
      </c>
      <c r="J392" s="92">
        <v>4</v>
      </c>
      <c r="K392" s="103">
        <f>9</f>
        <v>9</v>
      </c>
      <c r="L392" s="69">
        <f>IFERROR(IF(Tabella273034[[#This Row],[Data inizio]]="","",DATE($L$1,Tabella273034[[#This Row],[Colonna3]],Tabella273034[[#This Row],[Data inizio]])),"")</f>
        <v>45186</v>
      </c>
      <c r="M392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2" s="60" t="str">
        <f>TEXT(Tabella273034[[#This Row],[Data piena inizio]],"ggg")</f>
        <v>dom</v>
      </c>
      <c r="O392" s="60" t="str">
        <f>TEXT(Tabella273034[[#This Row],[Data piena fine]],"ggg")</f>
        <v/>
      </c>
      <c r="P392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93" spans="2:16" ht="37.5" customHeight="1" x14ac:dyDescent="0.25">
      <c r="B393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17</v>
      </c>
      <c r="C393" s="80" t="str">
        <f t="shared" si="44"/>
        <v>Settembre</v>
      </c>
      <c r="D393" s="92"/>
      <c r="E393" s="92" t="s">
        <v>24</v>
      </c>
      <c r="F393" s="92">
        <v>17</v>
      </c>
      <c r="G393" s="92"/>
      <c r="H393" s="101" t="s">
        <v>328</v>
      </c>
      <c r="I393" s="92" t="s">
        <v>145</v>
      </c>
      <c r="J393" s="92">
        <v>4</v>
      </c>
      <c r="K393" s="103">
        <f>9</f>
        <v>9</v>
      </c>
      <c r="L393" s="69">
        <f>IFERROR(IF(Tabella273034[[#This Row],[Data inizio]]="","",DATE($L$1,Tabella273034[[#This Row],[Colonna3]],Tabella273034[[#This Row],[Data inizio]])),"")</f>
        <v>45186</v>
      </c>
      <c r="M393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3" s="60" t="str">
        <f>TEXT(Tabella273034[[#This Row],[Data piena inizio]],"ggg")</f>
        <v>dom</v>
      </c>
      <c r="O393" s="60" t="str">
        <f>TEXT(Tabella273034[[#This Row],[Data piena fine]],"ggg")</f>
        <v/>
      </c>
      <c r="P393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94" spans="2:16" ht="37.5" customHeight="1" x14ac:dyDescent="0.25">
      <c r="B394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17</v>
      </c>
      <c r="C394" s="80" t="str">
        <f t="shared" si="44"/>
        <v>Settembre</v>
      </c>
      <c r="D394" s="92"/>
      <c r="E394" s="92" t="s">
        <v>24</v>
      </c>
      <c r="F394" s="92">
        <v>17</v>
      </c>
      <c r="G394" s="92"/>
      <c r="H394" s="101" t="s">
        <v>328</v>
      </c>
      <c r="I394" s="92" t="s">
        <v>377</v>
      </c>
      <c r="J394" s="92">
        <v>5</v>
      </c>
      <c r="K394" s="103">
        <f>9</f>
        <v>9</v>
      </c>
      <c r="L394" s="69">
        <f>IFERROR(IF(Tabella273034[[#This Row],[Data inizio]]="","",DATE($L$1,Tabella273034[[#This Row],[Colonna3]],Tabella273034[[#This Row],[Data inizio]])),"")</f>
        <v>45186</v>
      </c>
      <c r="M394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4" s="60" t="str">
        <f>TEXT(Tabella273034[[#This Row],[Data piena inizio]],"ggg")</f>
        <v>dom</v>
      </c>
      <c r="O394" s="60" t="str">
        <f>TEXT(Tabella273034[[#This Row],[Data piena fine]],"ggg")</f>
        <v/>
      </c>
      <c r="P394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95" spans="2:16" ht="37.5" customHeight="1" x14ac:dyDescent="0.25">
      <c r="B395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17</v>
      </c>
      <c r="C395" s="80" t="str">
        <f t="shared" si="44"/>
        <v>Settembre</v>
      </c>
      <c r="D395" s="92"/>
      <c r="E395" s="92" t="s">
        <v>22</v>
      </c>
      <c r="F395" s="92">
        <v>17</v>
      </c>
      <c r="G395" s="92"/>
      <c r="H395" s="101" t="s">
        <v>442</v>
      </c>
      <c r="I395" s="92" t="s">
        <v>174</v>
      </c>
      <c r="J395" s="92">
        <v>7</v>
      </c>
      <c r="K395" s="103">
        <f>9</f>
        <v>9</v>
      </c>
      <c r="L395" s="69">
        <f>IFERROR(IF(Tabella273034[[#This Row],[Data inizio]]="","",DATE($L$1,Tabella273034[[#This Row],[Colonna3]],Tabella273034[[#This Row],[Data inizio]])),"")</f>
        <v>45186</v>
      </c>
      <c r="M395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5" s="60" t="str">
        <f>TEXT(Tabella273034[[#This Row],[Data piena inizio]],"ggg")</f>
        <v>dom</v>
      </c>
      <c r="O395" s="60" t="str">
        <f>TEXT(Tabella273034[[#This Row],[Data piena fine]],"ggg")</f>
        <v/>
      </c>
      <c r="P395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96" spans="2:16" ht="37.5" customHeight="1" x14ac:dyDescent="0.25">
      <c r="B396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17</v>
      </c>
      <c r="C396" s="80" t="str">
        <f t="shared" si="44"/>
        <v>Settembre</v>
      </c>
      <c r="D396" s="92"/>
      <c r="E396" s="92" t="s">
        <v>23</v>
      </c>
      <c r="F396" s="92">
        <v>17</v>
      </c>
      <c r="G396" s="92"/>
      <c r="H396" s="92" t="s">
        <v>438</v>
      </c>
      <c r="I396" s="92" t="s">
        <v>170</v>
      </c>
      <c r="J396" s="92">
        <v>7</v>
      </c>
      <c r="K396" s="103">
        <f>9</f>
        <v>9</v>
      </c>
      <c r="L396" s="69">
        <f>IFERROR(IF(Tabella273034[[#This Row],[Data inizio]]="","",DATE($L$1,Tabella273034[[#This Row],[Colonna3]],Tabella273034[[#This Row],[Data inizio]])),"")</f>
        <v>45186</v>
      </c>
      <c r="M396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6" s="60" t="str">
        <f>TEXT(Tabella273034[[#This Row],[Data piena inizio]],"ggg")</f>
        <v>dom</v>
      </c>
      <c r="O396" s="60" t="str">
        <f>TEXT(Tabella273034[[#This Row],[Data piena fine]],"ggg")</f>
        <v/>
      </c>
      <c r="P396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97" spans="2:16" ht="37.5" customHeight="1" x14ac:dyDescent="0.25">
      <c r="B397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22 - 24</v>
      </c>
      <c r="C397" s="80" t="str">
        <f t="shared" si="44"/>
        <v>Settembre</v>
      </c>
      <c r="D397" s="92"/>
      <c r="E397" s="92" t="s">
        <v>51</v>
      </c>
      <c r="F397" s="92">
        <v>22</v>
      </c>
      <c r="G397" s="92">
        <v>24</v>
      </c>
      <c r="H397" s="101" t="s">
        <v>469</v>
      </c>
      <c r="I397" s="92" t="s">
        <v>273</v>
      </c>
      <c r="J397" s="92">
        <v>4</v>
      </c>
      <c r="K397" s="103">
        <f>9</f>
        <v>9</v>
      </c>
      <c r="L397" s="69">
        <f>IFERROR(IF(Tabella273034[[#This Row],[Data inizio]]="","",DATE($L$1,Tabella273034[[#This Row],[Colonna3]],Tabella273034[[#This Row],[Data inizio]])),"")</f>
        <v>45191</v>
      </c>
      <c r="M397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45193</v>
      </c>
      <c r="N397" s="60" t="str">
        <f>TEXT(Tabella273034[[#This Row],[Data piena inizio]],"ggg")</f>
        <v>ven</v>
      </c>
      <c r="O397" s="60" t="str">
        <f>TEXT(Tabella273034[[#This Row],[Data piena fine]],"ggg")</f>
        <v>dom</v>
      </c>
      <c r="P397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ven - dom</v>
      </c>
    </row>
    <row r="398" spans="2:16" ht="37.5" customHeight="1" x14ac:dyDescent="0.25">
      <c r="B398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23</v>
      </c>
      <c r="C398" s="80" t="str">
        <f t="shared" si="42"/>
        <v>Settembre</v>
      </c>
      <c r="D398" s="92"/>
      <c r="E398" s="92" t="s">
        <v>24</v>
      </c>
      <c r="F398" s="92">
        <v>23</v>
      </c>
      <c r="G398" s="92"/>
      <c r="H398" s="101" t="s">
        <v>422</v>
      </c>
      <c r="I398" s="92" t="s">
        <v>163</v>
      </c>
      <c r="J398" s="92">
        <v>1</v>
      </c>
      <c r="K398" s="103">
        <f>9</f>
        <v>9</v>
      </c>
      <c r="L398" s="69">
        <f>IFERROR(IF(Tabella273034[[#This Row],[Data inizio]]="","",DATE($L$1,Tabella273034[[#This Row],[Colonna3]],Tabella273034[[#This Row],[Data inizio]])),"")</f>
        <v>45192</v>
      </c>
      <c r="M398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8" s="60" t="str">
        <f>TEXT(Tabella273034[[#This Row],[Data piena inizio]],"ggg")</f>
        <v>sab</v>
      </c>
      <c r="O398" s="60" t="str">
        <f>TEXT(Tabella273034[[#This Row],[Data piena fine]],"ggg")</f>
        <v/>
      </c>
      <c r="P398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99" spans="2:16" ht="37.5" customHeight="1" x14ac:dyDescent="0.25">
      <c r="B399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23 - 24</v>
      </c>
      <c r="C399" s="80" t="str">
        <f>"Settembre"</f>
        <v>Settembre</v>
      </c>
      <c r="D399" s="92"/>
      <c r="E399" s="92" t="s">
        <v>18</v>
      </c>
      <c r="F399" s="92">
        <v>23</v>
      </c>
      <c r="G399" s="92">
        <v>24</v>
      </c>
      <c r="H399" s="101" t="s">
        <v>503</v>
      </c>
      <c r="I399" s="92" t="s">
        <v>504</v>
      </c>
      <c r="J399" s="92">
        <v>2</v>
      </c>
      <c r="K399" s="103">
        <f>9</f>
        <v>9</v>
      </c>
      <c r="L399" s="69">
        <f>IFERROR(IF(Tabella273034[[#This Row],[Data inizio]]="","",DATE($L$1,Tabella273034[[#This Row],[Colonna3]],Tabella273034[[#This Row],[Data inizio]])),"")</f>
        <v>45192</v>
      </c>
      <c r="M399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45193</v>
      </c>
      <c r="N399" s="60" t="str">
        <f>TEXT(Tabella273034[[#This Row],[Data piena inizio]],"ggg")</f>
        <v>sab</v>
      </c>
      <c r="O399" s="60" t="str">
        <f>TEXT(Tabella273034[[#This Row],[Data piena fine]],"ggg")</f>
        <v>dom</v>
      </c>
      <c r="P399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400" spans="2:16" ht="37.5" customHeight="1" x14ac:dyDescent="0.25">
      <c r="B400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23 - 24</v>
      </c>
      <c r="C400" s="80" t="str">
        <f t="shared" si="42"/>
        <v>Settembre</v>
      </c>
      <c r="D400" s="92"/>
      <c r="E400" s="92" t="s">
        <v>18</v>
      </c>
      <c r="F400" s="92">
        <v>23</v>
      </c>
      <c r="G400" s="92">
        <v>24</v>
      </c>
      <c r="H400" s="92" t="s">
        <v>378</v>
      </c>
      <c r="I400" s="92" t="s">
        <v>135</v>
      </c>
      <c r="J400" s="92">
        <v>5</v>
      </c>
      <c r="K400" s="103">
        <f>9</f>
        <v>9</v>
      </c>
      <c r="L400" s="69">
        <f>IFERROR(IF(Tabella273034[[#This Row],[Data inizio]]="","",DATE($L$1,Tabella273034[[#This Row],[Colonna3]],Tabella273034[[#This Row],[Data inizio]])),"")</f>
        <v>45192</v>
      </c>
      <c r="M400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45193</v>
      </c>
      <c r="N400" s="60" t="str">
        <f>TEXT(Tabella273034[[#This Row],[Data piena inizio]],"ggg")</f>
        <v>sab</v>
      </c>
      <c r="O400" s="60" t="str">
        <f>TEXT(Tabella273034[[#This Row],[Data piena fine]],"ggg")</f>
        <v>dom</v>
      </c>
      <c r="P400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401" spans="2:16" ht="37.5" customHeight="1" x14ac:dyDescent="0.25">
      <c r="B401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23 - 24</v>
      </c>
      <c r="C401" s="80" t="str">
        <f>"Settembre"</f>
        <v>Settembre</v>
      </c>
      <c r="D401" s="92"/>
      <c r="E401" s="92" t="s">
        <v>18</v>
      </c>
      <c r="F401" s="92">
        <v>23</v>
      </c>
      <c r="G401" s="92">
        <v>24</v>
      </c>
      <c r="H401" s="92" t="s">
        <v>512</v>
      </c>
      <c r="I401" s="92" t="s">
        <v>170</v>
      </c>
      <c r="J401" s="92">
        <v>7</v>
      </c>
      <c r="K401" s="103">
        <f>9</f>
        <v>9</v>
      </c>
      <c r="L401" s="69">
        <f>IFERROR(IF(Tabella273034[[#This Row],[Data inizio]]="","",DATE($L$1,Tabella273034[[#This Row],[Colonna3]],Tabella273034[[#This Row],[Data inizio]])),"")</f>
        <v>45192</v>
      </c>
      <c r="M401" s="69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45193</v>
      </c>
      <c r="N401" s="60" t="str">
        <f>TEXT(Tabella273034[[#This Row],[Data piena inizio]],"ggg")</f>
        <v>sab</v>
      </c>
      <c r="O401" s="60" t="str">
        <f>TEXT(Tabella273034[[#This Row],[Data piena fine]],"ggg")</f>
        <v>dom</v>
      </c>
      <c r="P401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402" spans="2:16" ht="37.5" customHeight="1" x14ac:dyDescent="0.25">
      <c r="B402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23</v>
      </c>
      <c r="C402" s="80" t="str">
        <f>"Settembre"</f>
        <v>Settembre</v>
      </c>
      <c r="D402" s="92"/>
      <c r="E402" s="92" t="s">
        <v>22</v>
      </c>
      <c r="F402" s="92">
        <v>23</v>
      </c>
      <c r="G402" s="92"/>
      <c r="H402" s="92" t="s">
        <v>593</v>
      </c>
      <c r="I402" s="92" t="s">
        <v>125</v>
      </c>
      <c r="J402" s="92">
        <v>7</v>
      </c>
      <c r="K402" s="103">
        <f>9</f>
        <v>9</v>
      </c>
      <c r="L402" s="69">
        <f>IFERROR(IF(Tabella273034[[#This Row],[Data inizio]]="","",DATE($L$1,Tabella273034[[#This Row],[Colonna3]],Tabella273034[[#This Row],[Data inizio]])),"")</f>
        <v>45192</v>
      </c>
      <c r="M402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402" s="60" t="str">
        <f>TEXT(Tabella273034[[#This Row],[Data piena inizio]],"ggg")</f>
        <v>sab</v>
      </c>
      <c r="O402" s="60" t="str">
        <f>TEXT(Tabella273034[[#This Row],[Data piena fine]],"ggg")</f>
        <v/>
      </c>
      <c r="P402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403" spans="2:16" ht="37.5" customHeight="1" x14ac:dyDescent="0.25">
      <c r="B403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24</v>
      </c>
      <c r="C403" s="80" t="str">
        <f t="shared" si="42"/>
        <v>Settembre</v>
      </c>
      <c r="D403" s="92"/>
      <c r="E403" s="92" t="s">
        <v>24</v>
      </c>
      <c r="F403" s="92">
        <v>24</v>
      </c>
      <c r="G403" s="92"/>
      <c r="H403" s="101" t="s">
        <v>328</v>
      </c>
      <c r="I403" s="92" t="s">
        <v>183</v>
      </c>
      <c r="J403" s="92">
        <v>6</v>
      </c>
      <c r="K403" s="103">
        <f>9</f>
        <v>9</v>
      </c>
      <c r="L403" s="69">
        <f>IFERROR(IF(Tabella273034[[#This Row],[Data inizio]]="","",DATE($L$1,Tabella273034[[#This Row],[Colonna3]],Tabella273034[[#This Row],[Data inizio]])),"")</f>
        <v>45193</v>
      </c>
      <c r="M403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403" s="60" t="str">
        <f>TEXT(Tabella273034[[#This Row],[Data piena inizio]],"ggg")</f>
        <v>dom</v>
      </c>
      <c r="O403" s="60" t="str">
        <f>TEXT(Tabella273034[[#This Row],[Data piena fine]],"ggg")</f>
        <v/>
      </c>
      <c r="P403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404" spans="2:16" ht="37.5" customHeight="1" x14ac:dyDescent="0.25">
      <c r="B404" s="80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/>
      </c>
      <c r="C404" s="80" t="str">
        <f t="shared" si="42"/>
        <v>Settembre</v>
      </c>
      <c r="D404" s="92"/>
      <c r="E404" s="92"/>
      <c r="F404" s="92"/>
      <c r="G404" s="92"/>
      <c r="H404" s="92"/>
      <c r="I404" s="92"/>
      <c r="J404" s="92"/>
      <c r="K404" s="86">
        <f>9</f>
        <v>9</v>
      </c>
      <c r="L404" s="69" t="str">
        <f>IFERROR(IF(Tabella273034[[#This Row],[Data inizio]]="","",DATE($L$1,Tabella273034[[#This Row],[Colonna3]],Tabella273034[[#This Row],[Data inizio]])),"")</f>
        <v/>
      </c>
      <c r="M404" s="6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404" s="60" t="str">
        <f>TEXT(Tabella273034[[#This Row],[Data piena inizio]],"ggg")</f>
        <v/>
      </c>
      <c r="O404" s="60" t="str">
        <f>TEXT(Tabella273034[[#This Row],[Data piena fine]],"ggg")</f>
        <v/>
      </c>
      <c r="P404" s="60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/>
      </c>
    </row>
    <row r="405" spans="2:16" ht="37.5" customHeight="1" x14ac:dyDescent="0.25">
      <c r="B405" s="80" t="s">
        <v>28</v>
      </c>
      <c r="C405" s="81" t="s">
        <v>34</v>
      </c>
      <c r="D405" s="93" t="s">
        <v>17</v>
      </c>
      <c r="E405" s="93" t="s">
        <v>16</v>
      </c>
      <c r="F405" s="93" t="s">
        <v>60</v>
      </c>
      <c r="G405" s="93" t="s">
        <v>61</v>
      </c>
      <c r="H405" s="94" t="s">
        <v>30</v>
      </c>
      <c r="I405" s="93" t="s">
        <v>10</v>
      </c>
      <c r="J405" s="93" t="s">
        <v>25</v>
      </c>
      <c r="K405" s="84" t="s">
        <v>109</v>
      </c>
      <c r="L405" s="68" t="s">
        <v>112</v>
      </c>
      <c r="M405" s="68" t="s">
        <v>113</v>
      </c>
      <c r="N405" s="68" t="s">
        <v>114</v>
      </c>
      <c r="O405" s="68" t="s">
        <v>115</v>
      </c>
      <c r="P405" s="68" t="s">
        <v>29</v>
      </c>
    </row>
    <row r="406" spans="2:16" ht="37.5" customHeight="1" x14ac:dyDescent="0.25">
      <c r="B406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/>
      </c>
      <c r="C406" s="81" t="str">
        <f t="shared" ref="C406:C415" si="45">"Ottobre"</f>
        <v>Ottobre</v>
      </c>
      <c r="D406" s="89"/>
      <c r="E406" s="95"/>
      <c r="F406" s="95"/>
      <c r="G406" s="95" t="s">
        <v>65</v>
      </c>
      <c r="H406" s="96" t="s">
        <v>8</v>
      </c>
      <c r="I406" s="95"/>
      <c r="J406" s="97"/>
      <c r="K406" s="85">
        <f>10</f>
        <v>10</v>
      </c>
      <c r="L406" s="72" t="str">
        <f>IFERROR(IF(Tabella273135[[#This Row],[Data inizio]]="","",DATE($L$1,Tabella273135[[#This Row],[Colonna3]],Tabella273135[[#This Row],[Data inizio]])),"")</f>
        <v/>
      </c>
      <c r="M406" s="72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06" s="74" t="str">
        <f>TEXT(Tabella273135[[#This Row],[Data piena inizio]],"ggg")</f>
        <v/>
      </c>
      <c r="O406" s="71" t="str">
        <f>TEXT(Tabella273135[[#This Row],[Data piena fine]],"ggg")</f>
        <v/>
      </c>
      <c r="P406" s="71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/>
      </c>
    </row>
    <row r="407" spans="2:16" ht="37.5" customHeight="1" x14ac:dyDescent="0.25">
      <c r="B407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4 - 6</v>
      </c>
      <c r="C407" s="81" t="str">
        <f>"Ottobre"</f>
        <v>Ottobre</v>
      </c>
      <c r="D407" s="101"/>
      <c r="E407" s="101" t="s">
        <v>51</v>
      </c>
      <c r="F407" s="101">
        <v>4</v>
      </c>
      <c r="G407" s="101">
        <v>6</v>
      </c>
      <c r="H407" s="101" t="s">
        <v>505</v>
      </c>
      <c r="I407" s="101" t="s">
        <v>502</v>
      </c>
      <c r="J407" s="92">
        <v>2</v>
      </c>
      <c r="K407" s="103">
        <f>10</f>
        <v>10</v>
      </c>
      <c r="L407" s="69">
        <f>IFERROR(IF(Tabella273135[[#This Row],[Data inizio]]="","",DATE($L$1,Tabella273135[[#This Row],[Colonna3]],Tabella273135[[#This Row],[Data inizio]])),"")</f>
        <v>45203</v>
      </c>
      <c r="M407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45205</v>
      </c>
      <c r="N407" s="77" t="str">
        <f>TEXT(Tabella273135[[#This Row],[Data piena inizio]],"ggg")</f>
        <v>mer</v>
      </c>
      <c r="O407" s="60" t="str">
        <f>TEXT(Tabella273135[[#This Row],[Data piena fine]],"ggg")</f>
        <v>ven</v>
      </c>
      <c r="P407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mer - ven</v>
      </c>
    </row>
    <row r="408" spans="2:16" ht="37.5" customHeight="1" x14ac:dyDescent="0.25">
      <c r="B408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6 - 8</v>
      </c>
      <c r="C408" s="81" t="str">
        <f t="shared" si="45"/>
        <v>Ottobre</v>
      </c>
      <c r="D408" s="101"/>
      <c r="E408" s="101" t="s">
        <v>51</v>
      </c>
      <c r="F408" s="92">
        <v>6</v>
      </c>
      <c r="G408" s="92">
        <v>8</v>
      </c>
      <c r="H408" s="92" t="s">
        <v>471</v>
      </c>
      <c r="I408" s="92" t="s">
        <v>147</v>
      </c>
      <c r="J408" s="92">
        <v>4</v>
      </c>
      <c r="K408" s="103">
        <f>10</f>
        <v>10</v>
      </c>
      <c r="L408" s="69">
        <f>IFERROR(IF(Tabella273135[[#This Row],[Data inizio]]="","",DATE($L$1,Tabella273135[[#This Row],[Colonna3]],Tabella273135[[#This Row],[Data inizio]])),"")</f>
        <v>45205</v>
      </c>
      <c r="M408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45207</v>
      </c>
      <c r="N408" s="77" t="str">
        <f>TEXT(Tabella273135[[#This Row],[Data piena inizio]],"ggg")</f>
        <v>ven</v>
      </c>
      <c r="O408" s="60" t="str">
        <f>TEXT(Tabella273135[[#This Row],[Data piena fine]],"ggg")</f>
        <v>dom</v>
      </c>
      <c r="P408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ven - dom</v>
      </c>
    </row>
    <row r="409" spans="2:16" ht="37.5" customHeight="1" x14ac:dyDescent="0.25">
      <c r="B409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7 - 8</v>
      </c>
      <c r="C409" s="80" t="str">
        <f t="shared" si="45"/>
        <v>Ottobre</v>
      </c>
      <c r="D409" s="92"/>
      <c r="E409" s="92" t="s">
        <v>18</v>
      </c>
      <c r="F409" s="92">
        <v>7</v>
      </c>
      <c r="G409" s="92">
        <v>8</v>
      </c>
      <c r="H409" s="92" t="s">
        <v>336</v>
      </c>
      <c r="I409" s="92" t="s">
        <v>166</v>
      </c>
      <c r="J409" s="92">
        <v>1</v>
      </c>
      <c r="K409" s="86">
        <f>10</f>
        <v>10</v>
      </c>
      <c r="L409" s="69">
        <f>IFERROR(IF(Tabella273135[[#This Row],[Data inizio]]="","",DATE($L$1,Tabella273135[[#This Row],[Colonna3]],Tabella273135[[#This Row],[Data inizio]])),"")</f>
        <v>45206</v>
      </c>
      <c r="M409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45207</v>
      </c>
      <c r="N409" s="60" t="str">
        <f>TEXT(Tabella273135[[#This Row],[Data piena inizio]],"ggg")</f>
        <v>sab</v>
      </c>
      <c r="O409" s="60" t="str">
        <f>TEXT(Tabella273135[[#This Row],[Data piena fine]],"ggg")</f>
        <v>dom</v>
      </c>
      <c r="P409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10" spans="2:16" ht="37.5" customHeight="1" x14ac:dyDescent="0.25">
      <c r="B410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7 - 8</v>
      </c>
      <c r="C410" s="80" t="str">
        <f t="shared" si="45"/>
        <v>Ottobre</v>
      </c>
      <c r="D410" s="92"/>
      <c r="E410" s="92" t="s">
        <v>18</v>
      </c>
      <c r="F410" s="92">
        <v>7</v>
      </c>
      <c r="G410" s="92">
        <v>8</v>
      </c>
      <c r="H410" s="92" t="s">
        <v>451</v>
      </c>
      <c r="I410" s="92" t="s">
        <v>443</v>
      </c>
      <c r="J410" s="92">
        <v>7</v>
      </c>
      <c r="K410" s="103">
        <f>10</f>
        <v>10</v>
      </c>
      <c r="L410" s="69">
        <f>IFERROR(IF(Tabella273135[[#This Row],[Data inizio]]="","",DATE($L$1,Tabella273135[[#This Row],[Colonna3]],Tabella273135[[#This Row],[Data inizio]])),"")</f>
        <v>45206</v>
      </c>
      <c r="M410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45207</v>
      </c>
      <c r="N410" s="60" t="str">
        <f>TEXT(Tabella273135[[#This Row],[Data piena inizio]],"ggg")</f>
        <v>sab</v>
      </c>
      <c r="O410" s="60" t="str">
        <f>TEXT(Tabella273135[[#This Row],[Data piena fine]],"ggg")</f>
        <v>dom</v>
      </c>
      <c r="P410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11" spans="2:16" ht="37.5" customHeight="1" x14ac:dyDescent="0.25">
      <c r="B411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7</v>
      </c>
      <c r="C411" s="80" t="str">
        <f>"Ottobre"</f>
        <v>Ottobre</v>
      </c>
      <c r="D411" s="92"/>
      <c r="E411" s="92" t="s">
        <v>22</v>
      </c>
      <c r="F411" s="92">
        <v>7</v>
      </c>
      <c r="G411" s="92"/>
      <c r="H411" s="92" t="s">
        <v>329</v>
      </c>
      <c r="I411" s="92" t="s">
        <v>170</v>
      </c>
      <c r="J411" s="92">
        <v>7</v>
      </c>
      <c r="K411" s="103">
        <f>10</f>
        <v>10</v>
      </c>
      <c r="L411" s="69">
        <f>IFERROR(IF(Tabella273135[[#This Row],[Data inizio]]="","",DATE($L$1,Tabella273135[[#This Row],[Colonna3]],Tabella273135[[#This Row],[Data inizio]])),"")</f>
        <v>45206</v>
      </c>
      <c r="M411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1" s="60" t="str">
        <f>TEXT(Tabella273135[[#This Row],[Data piena inizio]],"ggg")</f>
        <v>sab</v>
      </c>
      <c r="O411" s="60" t="str">
        <f>TEXT(Tabella273135[[#This Row],[Data piena fine]],"ggg")</f>
        <v/>
      </c>
      <c r="P411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</v>
      </c>
    </row>
    <row r="412" spans="2:16" ht="37.5" customHeight="1" x14ac:dyDescent="0.25">
      <c r="B412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8</v>
      </c>
      <c r="C412" s="80" t="str">
        <f>"Ottobre"</f>
        <v>Ottobre</v>
      </c>
      <c r="D412" s="92"/>
      <c r="E412" s="92" t="s">
        <v>24</v>
      </c>
      <c r="F412" s="92">
        <v>8</v>
      </c>
      <c r="G412" s="92"/>
      <c r="H412" s="92" t="s">
        <v>481</v>
      </c>
      <c r="I412" s="92" t="s">
        <v>484</v>
      </c>
      <c r="J412" s="92">
        <v>2</v>
      </c>
      <c r="K412" s="103">
        <f>10</f>
        <v>10</v>
      </c>
      <c r="L412" s="69">
        <f>IFERROR(IF(Tabella273135[[#This Row],[Data inizio]]="","",DATE($L$1,Tabella273135[[#This Row],[Colonna3]],Tabella273135[[#This Row],[Data inizio]])),"")</f>
        <v>45207</v>
      </c>
      <c r="M412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2" s="60" t="str">
        <f>TEXT(Tabella273135[[#This Row],[Data piena inizio]],"ggg")</f>
        <v>dom</v>
      </c>
      <c r="O412" s="60" t="str">
        <f>TEXT(Tabella273135[[#This Row],[Data piena fine]],"ggg")</f>
        <v/>
      </c>
      <c r="P412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13" spans="2:16" ht="37.5" customHeight="1" x14ac:dyDescent="0.25">
      <c r="B413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8</v>
      </c>
      <c r="C413" s="80" t="str">
        <f>"Ottobre"</f>
        <v>Ottobre</v>
      </c>
      <c r="D413" s="92"/>
      <c r="E413" s="92" t="s">
        <v>23</v>
      </c>
      <c r="F413" s="92">
        <v>8</v>
      </c>
      <c r="G413" s="92"/>
      <c r="H413" s="92" t="s">
        <v>327</v>
      </c>
      <c r="I413" s="92" t="s">
        <v>200</v>
      </c>
      <c r="J413" s="92">
        <v>3</v>
      </c>
      <c r="K413" s="103">
        <f>10</f>
        <v>10</v>
      </c>
      <c r="L413" s="69">
        <f>IFERROR(IF(Tabella273135[[#This Row],[Data inizio]]="","",DATE($L$1,Tabella273135[[#This Row],[Colonna3]],Tabella273135[[#This Row],[Data inizio]])),"")</f>
        <v>45207</v>
      </c>
      <c r="M413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3" s="60" t="str">
        <f>TEXT(Tabella273135[[#This Row],[Data piena inizio]],"ggg")</f>
        <v>dom</v>
      </c>
      <c r="O413" s="60" t="str">
        <f>TEXT(Tabella273135[[#This Row],[Data piena fine]],"ggg")</f>
        <v/>
      </c>
      <c r="P413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14" spans="2:16" ht="37.5" customHeight="1" x14ac:dyDescent="0.25">
      <c r="B414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8 - 9</v>
      </c>
      <c r="C414" s="80" t="str">
        <f>"Ottobre"</f>
        <v>Ottobre</v>
      </c>
      <c r="D414" s="92"/>
      <c r="E414" s="92" t="s">
        <v>24</v>
      </c>
      <c r="F414" s="92">
        <v>8</v>
      </c>
      <c r="G414" s="92">
        <v>9</v>
      </c>
      <c r="H414" s="101" t="s">
        <v>328</v>
      </c>
      <c r="I414" s="92" t="s">
        <v>123</v>
      </c>
      <c r="J414" s="92">
        <v>5</v>
      </c>
      <c r="K414" s="103">
        <f>10</f>
        <v>10</v>
      </c>
      <c r="L414" s="69">
        <f>IFERROR(IF(Tabella273135[[#This Row],[Data inizio]]="","",DATE($L$1,Tabella273135[[#This Row],[Colonna3]],Tabella273135[[#This Row],[Data inizio]])),"")</f>
        <v>45207</v>
      </c>
      <c r="M414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45208</v>
      </c>
      <c r="N414" s="60" t="str">
        <f>TEXT(Tabella273135[[#This Row],[Data piena inizio]],"ggg")</f>
        <v>dom</v>
      </c>
      <c r="O414" s="60" t="str">
        <f>TEXT(Tabella273135[[#This Row],[Data piena fine]],"ggg")</f>
        <v>lun</v>
      </c>
      <c r="P414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 - lun</v>
      </c>
    </row>
    <row r="415" spans="2:16" ht="37.5" customHeight="1" x14ac:dyDescent="0.25">
      <c r="B415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8</v>
      </c>
      <c r="C415" s="80" t="str">
        <f t="shared" si="45"/>
        <v>Ottobre</v>
      </c>
      <c r="D415" s="92"/>
      <c r="E415" s="92" t="s">
        <v>23</v>
      </c>
      <c r="F415" s="92">
        <v>8</v>
      </c>
      <c r="G415" s="92"/>
      <c r="H415" s="92" t="s">
        <v>419</v>
      </c>
      <c r="I415" s="92" t="s">
        <v>179</v>
      </c>
      <c r="J415" s="92">
        <v>6</v>
      </c>
      <c r="K415" s="103">
        <f>10</f>
        <v>10</v>
      </c>
      <c r="L415" s="69">
        <f>IFERROR(IF(Tabella273135[[#This Row],[Data inizio]]="","",DATE($L$1,Tabella273135[[#This Row],[Colonna3]],Tabella273135[[#This Row],[Data inizio]])),"")</f>
        <v>45207</v>
      </c>
      <c r="M415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5" s="60" t="str">
        <f>TEXT(Tabella273135[[#This Row],[Data piena inizio]],"ggg")</f>
        <v>dom</v>
      </c>
      <c r="O415" s="60" t="str">
        <f>TEXT(Tabella273135[[#This Row],[Data piena fine]],"ggg")</f>
        <v/>
      </c>
      <c r="P415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16" spans="2:16" ht="37.5" customHeight="1" x14ac:dyDescent="0.25">
      <c r="B416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8</v>
      </c>
      <c r="C416" s="80" t="str">
        <f>"Ottobre"</f>
        <v>Ottobre</v>
      </c>
      <c r="D416" s="92"/>
      <c r="E416" s="92" t="s">
        <v>23</v>
      </c>
      <c r="F416" s="92">
        <v>8</v>
      </c>
      <c r="G416" s="92"/>
      <c r="H416" s="92" t="s">
        <v>438</v>
      </c>
      <c r="I416" s="92" t="s">
        <v>440</v>
      </c>
      <c r="J416" s="92">
        <v>7</v>
      </c>
      <c r="K416" s="103">
        <f>10</f>
        <v>10</v>
      </c>
      <c r="L416" s="69">
        <f>IFERROR(IF(Tabella273135[[#This Row],[Data inizio]]="","",DATE($L$1,Tabella273135[[#This Row],[Colonna3]],Tabella273135[[#This Row],[Data inizio]])),"")</f>
        <v>45207</v>
      </c>
      <c r="M416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6" s="60" t="str">
        <f>TEXT(Tabella273135[[#This Row],[Data piena inizio]],"ggg")</f>
        <v>dom</v>
      </c>
      <c r="O416" s="60" t="str">
        <f>TEXT(Tabella273135[[#This Row],[Data piena fine]],"ggg")</f>
        <v/>
      </c>
      <c r="P416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17" spans="2:16" ht="37.5" customHeight="1" x14ac:dyDescent="0.25">
      <c r="B417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12 - 15</v>
      </c>
      <c r="C417" s="80" t="str">
        <f t="shared" ref="C417:C427" si="46">"Ottobre"</f>
        <v>Ottobre</v>
      </c>
      <c r="D417" s="92"/>
      <c r="E417" s="92" t="s">
        <v>59</v>
      </c>
      <c r="F417" s="92">
        <v>12</v>
      </c>
      <c r="G417" s="92">
        <v>15</v>
      </c>
      <c r="H417" s="92" t="s">
        <v>285</v>
      </c>
      <c r="I417" s="92" t="s">
        <v>102</v>
      </c>
      <c r="J417" s="92">
        <v>1</v>
      </c>
      <c r="K417" s="103">
        <f>10</f>
        <v>10</v>
      </c>
      <c r="L417" s="69">
        <f>IFERROR(IF(Tabella273135[[#This Row],[Data inizio]]="","",DATE($L$1,Tabella273135[[#This Row],[Colonna3]],Tabella273135[[#This Row],[Data inizio]])),"")</f>
        <v>45211</v>
      </c>
      <c r="M417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45214</v>
      </c>
      <c r="N417" s="60" t="str">
        <f>TEXT(Tabella273135[[#This Row],[Data piena inizio]],"ggg")</f>
        <v>gio</v>
      </c>
      <c r="O417" s="60" t="str">
        <f>TEXT(Tabella273135[[#This Row],[Data piena fine]],"ggg")</f>
        <v>dom</v>
      </c>
      <c r="P417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gio - dom</v>
      </c>
    </row>
    <row r="418" spans="2:16" ht="37.5" customHeight="1" x14ac:dyDescent="0.25">
      <c r="B418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14 - 15</v>
      </c>
      <c r="C418" s="80" t="str">
        <f t="shared" ref="C418:C425" si="47">"Ottobre"</f>
        <v>Ottobre</v>
      </c>
      <c r="D418" s="92"/>
      <c r="E418" s="92" t="s">
        <v>19</v>
      </c>
      <c r="F418" s="92">
        <v>14</v>
      </c>
      <c r="G418" s="92">
        <v>15</v>
      </c>
      <c r="H418" s="92" t="s">
        <v>337</v>
      </c>
      <c r="I418" s="92" t="s">
        <v>338</v>
      </c>
      <c r="J418" s="92">
        <v>1</v>
      </c>
      <c r="K418" s="103">
        <f>10</f>
        <v>10</v>
      </c>
      <c r="L418" s="69">
        <f>IFERROR(IF(Tabella273135[[#This Row],[Data inizio]]="","",DATE($L$1,Tabella273135[[#This Row],[Colonna3]],Tabella273135[[#This Row],[Data inizio]])),"")</f>
        <v>45213</v>
      </c>
      <c r="M418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45214</v>
      </c>
      <c r="N418" s="60" t="str">
        <f>TEXT(Tabella273135[[#This Row],[Data piena inizio]],"ggg")</f>
        <v>sab</v>
      </c>
      <c r="O418" s="60" t="str">
        <f>TEXT(Tabella273135[[#This Row],[Data piena fine]],"ggg")</f>
        <v>dom</v>
      </c>
      <c r="P418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19" spans="2:16" ht="37.5" customHeight="1" x14ac:dyDescent="0.25">
      <c r="B419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14 - 15</v>
      </c>
      <c r="C419" s="80" t="str">
        <f>"Ottobre"</f>
        <v>Ottobre</v>
      </c>
      <c r="D419" s="92" t="s">
        <v>596</v>
      </c>
      <c r="E419" s="92" t="s">
        <v>18</v>
      </c>
      <c r="F419" s="92">
        <v>14</v>
      </c>
      <c r="G419" s="92">
        <v>15</v>
      </c>
      <c r="H419" s="92" t="s">
        <v>466</v>
      </c>
      <c r="I419" s="92" t="s">
        <v>143</v>
      </c>
      <c r="J419" s="92">
        <v>4</v>
      </c>
      <c r="K419" s="103">
        <f>10</f>
        <v>10</v>
      </c>
      <c r="L419" s="69">
        <f>IFERROR(IF(Tabella273135[[#This Row],[Data inizio]]="","",DATE($L$1,Tabella273135[[#This Row],[Colonna3]],Tabella273135[[#This Row],[Data inizio]])),"")</f>
        <v>45213</v>
      </c>
      <c r="M419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45214</v>
      </c>
      <c r="N419" s="60" t="str">
        <f>TEXT(Tabella273135[[#This Row],[Data piena inizio]],"ggg")</f>
        <v>sab</v>
      </c>
      <c r="O419" s="60" t="str">
        <f>TEXT(Tabella273135[[#This Row],[Data piena fine]],"ggg")</f>
        <v>dom</v>
      </c>
      <c r="P419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20" spans="2:16" ht="37.5" customHeight="1" x14ac:dyDescent="0.25">
      <c r="B420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14 - 15</v>
      </c>
      <c r="C420" s="80" t="str">
        <f t="shared" si="47"/>
        <v>Ottobre</v>
      </c>
      <c r="D420" s="92"/>
      <c r="E420" s="92" t="s">
        <v>18</v>
      </c>
      <c r="F420" s="92">
        <v>14</v>
      </c>
      <c r="G420" s="92">
        <v>15</v>
      </c>
      <c r="H420" s="92" t="s">
        <v>379</v>
      </c>
      <c r="I420" s="92" t="s">
        <v>136</v>
      </c>
      <c r="J420" s="92">
        <v>5</v>
      </c>
      <c r="K420" s="103">
        <f>10</f>
        <v>10</v>
      </c>
      <c r="L420" s="69">
        <f>IFERROR(IF(Tabella273135[[#This Row],[Data inizio]]="","",DATE($L$1,Tabella273135[[#This Row],[Colonna3]],Tabella273135[[#This Row],[Data inizio]])),"")</f>
        <v>45213</v>
      </c>
      <c r="M420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45214</v>
      </c>
      <c r="N420" s="60" t="str">
        <f>TEXT(Tabella273135[[#This Row],[Data piena inizio]],"ggg")</f>
        <v>sab</v>
      </c>
      <c r="O420" s="60" t="str">
        <f>TEXT(Tabella273135[[#This Row],[Data piena fine]],"ggg")</f>
        <v>dom</v>
      </c>
      <c r="P420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21" spans="2:16" ht="37.5" customHeight="1" x14ac:dyDescent="0.25">
      <c r="B421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14 - 15</v>
      </c>
      <c r="C421" s="80" t="str">
        <f>"Ottobre"</f>
        <v>Ottobre</v>
      </c>
      <c r="D421" s="92"/>
      <c r="E421" s="92" t="s">
        <v>19</v>
      </c>
      <c r="F421" s="92">
        <v>14</v>
      </c>
      <c r="G421" s="92">
        <v>15</v>
      </c>
      <c r="H421" s="92" t="s">
        <v>533</v>
      </c>
      <c r="I421" s="92" t="s">
        <v>137</v>
      </c>
      <c r="J421" s="92">
        <v>6</v>
      </c>
      <c r="K421" s="103">
        <f>10</f>
        <v>10</v>
      </c>
      <c r="L421" s="69">
        <f>IFERROR(IF(Tabella273135[[#This Row],[Data inizio]]="","",DATE($L$1,Tabella273135[[#This Row],[Colonna3]],Tabella273135[[#This Row],[Data inizio]])),"")</f>
        <v>45213</v>
      </c>
      <c r="M421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45214</v>
      </c>
      <c r="N421" s="60" t="str">
        <f>TEXT(Tabella273135[[#This Row],[Data piena inizio]],"ggg")</f>
        <v>sab</v>
      </c>
      <c r="O421" s="60" t="str">
        <f>TEXT(Tabella273135[[#This Row],[Data piena fine]],"ggg")</f>
        <v>dom</v>
      </c>
      <c r="P421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22" spans="2:16" ht="37.5" customHeight="1" x14ac:dyDescent="0.25">
      <c r="B422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14</v>
      </c>
      <c r="C422" s="80" t="str">
        <f t="shared" si="47"/>
        <v>Ottobre</v>
      </c>
      <c r="D422" s="92"/>
      <c r="E422" s="92" t="s">
        <v>22</v>
      </c>
      <c r="F422" s="92">
        <v>14</v>
      </c>
      <c r="G422" s="92"/>
      <c r="H422" s="92" t="s">
        <v>329</v>
      </c>
      <c r="I422" s="92" t="s">
        <v>172</v>
      </c>
      <c r="J422" s="92">
        <v>7</v>
      </c>
      <c r="K422" s="103">
        <f>10</f>
        <v>10</v>
      </c>
      <c r="L422" s="69">
        <f>IFERROR(IF(Tabella273135[[#This Row],[Data inizio]]="","",DATE($L$1,Tabella273135[[#This Row],[Colonna3]],Tabella273135[[#This Row],[Data inizio]])),"")</f>
        <v>45213</v>
      </c>
      <c r="M422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22" s="60" t="str">
        <f>TEXT(Tabella273135[[#This Row],[Data piena inizio]],"ggg")</f>
        <v>sab</v>
      </c>
      <c r="O422" s="60" t="str">
        <f>TEXT(Tabella273135[[#This Row],[Data piena fine]],"ggg")</f>
        <v/>
      </c>
      <c r="P422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</v>
      </c>
    </row>
    <row r="423" spans="2:16" ht="37.5" customHeight="1" x14ac:dyDescent="0.25">
      <c r="B423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15</v>
      </c>
      <c r="C423" s="80" t="str">
        <f t="shared" si="47"/>
        <v>Ottobre</v>
      </c>
      <c r="D423" s="92"/>
      <c r="E423" s="92" t="s">
        <v>23</v>
      </c>
      <c r="F423" s="92">
        <v>15</v>
      </c>
      <c r="G423" s="92"/>
      <c r="H423" s="92" t="s">
        <v>405</v>
      </c>
      <c r="I423" s="92" t="s">
        <v>186</v>
      </c>
      <c r="J423" s="92">
        <v>3</v>
      </c>
      <c r="K423" s="103">
        <f>10</f>
        <v>10</v>
      </c>
      <c r="L423" s="69">
        <f>IFERROR(IF(Tabella273135[[#This Row],[Data inizio]]="","",DATE($L$1,Tabella273135[[#This Row],[Colonna3]],Tabella273135[[#This Row],[Data inizio]])),"")</f>
        <v>45214</v>
      </c>
      <c r="M423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23" s="60" t="str">
        <f>TEXT(Tabella273135[[#This Row],[Data piena inizio]],"ggg")</f>
        <v>dom</v>
      </c>
      <c r="O423" s="60" t="str">
        <f>TEXT(Tabella273135[[#This Row],[Data piena fine]],"ggg")</f>
        <v/>
      </c>
      <c r="P423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24" spans="2:16" ht="37.5" customHeight="1" x14ac:dyDescent="0.25">
      <c r="B424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15</v>
      </c>
      <c r="C424" s="80" t="str">
        <f>"Ottobre"</f>
        <v>Ottobre</v>
      </c>
      <c r="D424" s="92"/>
      <c r="E424" s="92" t="s">
        <v>24</v>
      </c>
      <c r="F424" s="92">
        <v>15</v>
      </c>
      <c r="G424" s="92"/>
      <c r="H424" s="92" t="s">
        <v>578</v>
      </c>
      <c r="I424" s="92" t="s">
        <v>92</v>
      </c>
      <c r="J424" s="92">
        <v>4</v>
      </c>
      <c r="K424" s="103">
        <f>10</f>
        <v>10</v>
      </c>
      <c r="L424" s="69">
        <f>IFERROR(IF(Tabella273135[[#This Row],[Data inizio]]="","",DATE($L$1,Tabella273135[[#This Row],[Colonna3]],Tabella273135[[#This Row],[Data inizio]])),"")</f>
        <v>45214</v>
      </c>
      <c r="M424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24" s="60" t="str">
        <f>TEXT(Tabella273135[[#This Row],[Data piena inizio]],"ggg")</f>
        <v>dom</v>
      </c>
      <c r="O424" s="60" t="str">
        <f>TEXT(Tabella273135[[#This Row],[Data piena fine]],"ggg")</f>
        <v/>
      </c>
      <c r="P424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25" spans="2:16" ht="37.5" customHeight="1" x14ac:dyDescent="0.25">
      <c r="B425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15 - 16</v>
      </c>
      <c r="C425" s="80" t="str">
        <f t="shared" si="47"/>
        <v>Ottobre</v>
      </c>
      <c r="D425" s="92"/>
      <c r="E425" s="92" t="s">
        <v>18</v>
      </c>
      <c r="F425" s="92">
        <v>15</v>
      </c>
      <c r="G425" s="92">
        <v>16</v>
      </c>
      <c r="H425" s="92" t="s">
        <v>452</v>
      </c>
      <c r="I425" s="92" t="s">
        <v>168</v>
      </c>
      <c r="J425" s="92">
        <v>7</v>
      </c>
      <c r="K425" s="103">
        <f>10</f>
        <v>10</v>
      </c>
      <c r="L425" s="69">
        <f>IFERROR(IF(Tabella273135[[#This Row],[Data inizio]]="","",DATE($L$1,Tabella273135[[#This Row],[Colonna3]],Tabella273135[[#This Row],[Data inizio]])),"")</f>
        <v>45214</v>
      </c>
      <c r="M425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45215</v>
      </c>
      <c r="N425" s="60" t="str">
        <f>TEXT(Tabella273135[[#This Row],[Data piena inizio]],"ggg")</f>
        <v>dom</v>
      </c>
      <c r="O425" s="60" t="str">
        <f>TEXT(Tabella273135[[#This Row],[Data piena fine]],"ggg")</f>
        <v>lun</v>
      </c>
      <c r="P425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 - lun</v>
      </c>
    </row>
    <row r="426" spans="2:16" ht="37.5" customHeight="1" x14ac:dyDescent="0.25">
      <c r="B426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15</v>
      </c>
      <c r="C426" s="80" t="str">
        <f>"Ottobre"</f>
        <v>Ottobre</v>
      </c>
      <c r="D426" s="92"/>
      <c r="E426" s="92" t="s">
        <v>22</v>
      </c>
      <c r="F426" s="92">
        <v>15</v>
      </c>
      <c r="G426" s="92"/>
      <c r="H426" s="92" t="s">
        <v>329</v>
      </c>
      <c r="I426" s="92" t="s">
        <v>174</v>
      </c>
      <c r="J426" s="92">
        <v>7</v>
      </c>
      <c r="K426" s="103">
        <f>10</f>
        <v>10</v>
      </c>
      <c r="L426" s="69">
        <f>IFERROR(IF(Tabella273135[[#This Row],[Data inizio]]="","",DATE($L$1,Tabella273135[[#This Row],[Colonna3]],Tabella273135[[#This Row],[Data inizio]])),"")</f>
        <v>45214</v>
      </c>
      <c r="M426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26" s="60" t="str">
        <f>TEXT(Tabella273135[[#This Row],[Data piena inizio]],"ggg")</f>
        <v>dom</v>
      </c>
      <c r="O426" s="60" t="str">
        <f>TEXT(Tabella273135[[#This Row],[Data piena fine]],"ggg")</f>
        <v/>
      </c>
      <c r="P426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27" spans="2:16" ht="37.5" customHeight="1" x14ac:dyDescent="0.25">
      <c r="B427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31 - 1 nov.</v>
      </c>
      <c r="C427" s="80" t="str">
        <f t="shared" si="46"/>
        <v>Ottobre</v>
      </c>
      <c r="D427" s="92"/>
      <c r="E427" s="92" t="s">
        <v>21</v>
      </c>
      <c r="F427" s="92">
        <v>31</v>
      </c>
      <c r="G427" s="92" t="s">
        <v>455</v>
      </c>
      <c r="H427" s="149" t="s">
        <v>302</v>
      </c>
      <c r="I427" s="92" t="s">
        <v>49</v>
      </c>
      <c r="J427" s="92">
        <v>3</v>
      </c>
      <c r="K427" s="103">
        <f>10</f>
        <v>10</v>
      </c>
      <c r="L427" s="69">
        <f>IFERROR(IF(Tabella273135[[#This Row],[Data inizio]]="","",DATE($L$1,Tabella273135[[#This Row],[Colonna3]],Tabella273135[[#This Row],[Data inizio]])),"")</f>
        <v>45230</v>
      </c>
      <c r="M427" s="69">
        <v>45231</v>
      </c>
      <c r="N427" s="60" t="str">
        <f>TEXT(Tabella273135[[#This Row],[Data piena inizio]],"ggg")</f>
        <v>mar</v>
      </c>
      <c r="O427" s="60" t="str">
        <f>TEXT(Tabella273135[[#This Row],[Data piena fine]],"ggg")</f>
        <v>mer</v>
      </c>
      <c r="P427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mar - mer</v>
      </c>
    </row>
    <row r="428" spans="2:16" ht="37.5" customHeight="1" x14ac:dyDescent="0.25">
      <c r="B428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21 - 22</v>
      </c>
      <c r="C428" s="80" t="str">
        <f>"Ottobre"</f>
        <v>Ottobre</v>
      </c>
      <c r="D428" s="92"/>
      <c r="E428" s="92" t="s">
        <v>19</v>
      </c>
      <c r="F428" s="92">
        <v>21</v>
      </c>
      <c r="G428" s="92">
        <v>22</v>
      </c>
      <c r="H428" s="92" t="s">
        <v>364</v>
      </c>
      <c r="I428" s="92" t="s">
        <v>154</v>
      </c>
      <c r="J428" s="92">
        <v>1</v>
      </c>
      <c r="K428" s="103">
        <f>10</f>
        <v>10</v>
      </c>
      <c r="L428" s="69">
        <f>IFERROR(IF(Tabella273135[[#This Row],[Data inizio]]="","",DATE($L$1,Tabella273135[[#This Row],[Colonna3]],Tabella273135[[#This Row],[Data inizio]])),"")</f>
        <v>45220</v>
      </c>
      <c r="M428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45221</v>
      </c>
      <c r="N428" s="60" t="str">
        <f>TEXT(Tabella273135[[#This Row],[Data piena inizio]],"ggg")</f>
        <v>sab</v>
      </c>
      <c r="O428" s="60" t="str">
        <f>TEXT(Tabella273135[[#This Row],[Data piena fine]],"ggg")</f>
        <v>dom</v>
      </c>
      <c r="P428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29" spans="2:16" ht="37.5" customHeight="1" x14ac:dyDescent="0.25">
      <c r="B429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21 - 22</v>
      </c>
      <c r="C429" s="80" t="str">
        <f>"Ottobre"</f>
        <v>Ottobre</v>
      </c>
      <c r="D429" s="92"/>
      <c r="E429" s="92" t="s">
        <v>19</v>
      </c>
      <c r="F429" s="92">
        <v>21</v>
      </c>
      <c r="G429" s="92">
        <v>22</v>
      </c>
      <c r="H429" s="92" t="s">
        <v>507</v>
      </c>
      <c r="I429" s="92" t="s">
        <v>525</v>
      </c>
      <c r="J429" s="92">
        <v>2</v>
      </c>
      <c r="K429" s="103">
        <f>10</f>
        <v>10</v>
      </c>
      <c r="L429" s="69">
        <f>IFERROR(IF(Tabella273135[[#This Row],[Data inizio]]="","",DATE($L$1,Tabella273135[[#This Row],[Colonna3]],Tabella273135[[#This Row],[Data inizio]])),"")</f>
        <v>45220</v>
      </c>
      <c r="M429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45221</v>
      </c>
      <c r="N429" s="60" t="str">
        <f>TEXT(Tabella273135[[#This Row],[Data piena inizio]],"ggg")</f>
        <v>sab</v>
      </c>
      <c r="O429" s="60" t="str">
        <f>TEXT(Tabella273135[[#This Row],[Data piena fine]],"ggg")</f>
        <v>dom</v>
      </c>
      <c r="P429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30" spans="2:16" ht="37.5" customHeight="1" x14ac:dyDescent="0.25">
      <c r="B430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21 - 22</v>
      </c>
      <c r="C430" s="80" t="str">
        <f>"Ottobre"</f>
        <v>Ottobre</v>
      </c>
      <c r="D430" s="92"/>
      <c r="E430" s="92" t="s">
        <v>19</v>
      </c>
      <c r="F430" s="92">
        <v>21</v>
      </c>
      <c r="G430" s="92">
        <v>22</v>
      </c>
      <c r="H430" s="92" t="s">
        <v>477</v>
      </c>
      <c r="I430" s="92" t="s">
        <v>188</v>
      </c>
      <c r="J430" s="92">
        <v>3</v>
      </c>
      <c r="K430" s="103">
        <f>10</f>
        <v>10</v>
      </c>
      <c r="L430" s="69">
        <f>IFERROR(IF(Tabella273135[[#This Row],[Data inizio]]="","",DATE($L$1,Tabella273135[[#This Row],[Colonna3]],Tabella273135[[#This Row],[Data inizio]])),"")</f>
        <v>45220</v>
      </c>
      <c r="M430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45221</v>
      </c>
      <c r="N430" s="60" t="str">
        <f>TEXT(Tabella273135[[#This Row],[Data piena inizio]],"ggg")</f>
        <v>sab</v>
      </c>
      <c r="O430" s="60" t="str">
        <f>TEXT(Tabella273135[[#This Row],[Data piena fine]],"ggg")</f>
        <v>dom</v>
      </c>
      <c r="P430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31" spans="2:16" ht="37.5" customHeight="1" x14ac:dyDescent="0.25">
      <c r="B431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21 - 22</v>
      </c>
      <c r="C431" s="80" t="str">
        <f>"Ottobre"</f>
        <v>Ottobre</v>
      </c>
      <c r="D431" s="92"/>
      <c r="E431" s="92" t="s">
        <v>19</v>
      </c>
      <c r="F431" s="92">
        <v>21</v>
      </c>
      <c r="G431" s="92">
        <v>22</v>
      </c>
      <c r="H431" s="92" t="s">
        <v>532</v>
      </c>
      <c r="I431" s="92" t="s">
        <v>147</v>
      </c>
      <c r="J431" s="92">
        <v>4</v>
      </c>
      <c r="K431" s="103">
        <f>10</f>
        <v>10</v>
      </c>
      <c r="L431" s="69">
        <f>IFERROR(IF(Tabella273135[[#This Row],[Data inizio]]="","",DATE($L$1,Tabella273135[[#This Row],[Colonna3]],Tabella273135[[#This Row],[Data inizio]])),"")</f>
        <v>45220</v>
      </c>
      <c r="M431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45221</v>
      </c>
      <c r="N431" s="60" t="str">
        <f>TEXT(Tabella273135[[#This Row],[Data piena inizio]],"ggg")</f>
        <v>sab</v>
      </c>
      <c r="O431" s="60" t="str">
        <f>TEXT(Tabella273135[[#This Row],[Data piena fine]],"ggg")</f>
        <v>dom</v>
      </c>
      <c r="P431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32" spans="2:16" ht="37.5" customHeight="1" x14ac:dyDescent="0.25">
      <c r="B432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21 - 22</v>
      </c>
      <c r="C432" s="80" t="str">
        <f>"Ottobre"</f>
        <v>Ottobre</v>
      </c>
      <c r="D432" s="92"/>
      <c r="E432" s="92" t="s">
        <v>19</v>
      </c>
      <c r="F432" s="92">
        <v>21</v>
      </c>
      <c r="G432" s="92">
        <v>22</v>
      </c>
      <c r="H432" s="92" t="s">
        <v>380</v>
      </c>
      <c r="I432" s="92" t="s">
        <v>103</v>
      </c>
      <c r="J432" s="92">
        <v>5</v>
      </c>
      <c r="K432" s="103">
        <f>10</f>
        <v>10</v>
      </c>
      <c r="L432" s="69">
        <f>IFERROR(IF(Tabella273135[[#This Row],[Data inizio]]="","",DATE($L$1,Tabella273135[[#This Row],[Colonna3]],Tabella273135[[#This Row],[Data inizio]])),"")</f>
        <v>45220</v>
      </c>
      <c r="M432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45221</v>
      </c>
      <c r="N432" s="60" t="str">
        <f>TEXT(Tabella273135[[#This Row],[Data piena inizio]],"ggg")</f>
        <v>sab</v>
      </c>
      <c r="O432" s="60" t="str">
        <f>TEXT(Tabella273135[[#This Row],[Data piena fine]],"ggg")</f>
        <v>dom</v>
      </c>
      <c r="P432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33" spans="2:16" ht="37.5" customHeight="1" x14ac:dyDescent="0.25">
      <c r="B433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21 - 22</v>
      </c>
      <c r="C433" s="80" t="str">
        <f t="shared" ref="C433:C439" si="48">"Ottobre"</f>
        <v>Ottobre</v>
      </c>
      <c r="D433" s="92"/>
      <c r="E433" s="92" t="s">
        <v>19</v>
      </c>
      <c r="F433" s="92">
        <v>21</v>
      </c>
      <c r="G433" s="92">
        <v>22</v>
      </c>
      <c r="H433" s="92" t="s">
        <v>420</v>
      </c>
      <c r="I433" s="92" t="s">
        <v>179</v>
      </c>
      <c r="J433" s="92">
        <v>6</v>
      </c>
      <c r="K433" s="103">
        <f>10</f>
        <v>10</v>
      </c>
      <c r="L433" s="69">
        <f>IFERROR(IF(Tabella273135[[#This Row],[Data inizio]]="","",DATE($L$1,Tabella273135[[#This Row],[Colonna3]],Tabella273135[[#This Row],[Data inizio]])),"")</f>
        <v>45220</v>
      </c>
      <c r="M433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45221</v>
      </c>
      <c r="N433" s="60" t="str">
        <f>TEXT(Tabella273135[[#This Row],[Data piena inizio]],"ggg")</f>
        <v>sab</v>
      </c>
      <c r="O433" s="60" t="str">
        <f>TEXT(Tabella273135[[#This Row],[Data piena fine]],"ggg")</f>
        <v>dom</v>
      </c>
      <c r="P433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34" spans="2:16" ht="37.5" customHeight="1" x14ac:dyDescent="0.25">
      <c r="B434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21 - 22</v>
      </c>
      <c r="C434" s="80" t="str">
        <f t="shared" si="48"/>
        <v>Ottobre</v>
      </c>
      <c r="D434" s="92"/>
      <c r="E434" s="92" t="s">
        <v>19</v>
      </c>
      <c r="F434" s="92">
        <v>21</v>
      </c>
      <c r="G434" s="92">
        <v>22</v>
      </c>
      <c r="H434" s="92" t="s">
        <v>513</v>
      </c>
      <c r="I434" s="92" t="s">
        <v>173</v>
      </c>
      <c r="J434" s="92">
        <v>7</v>
      </c>
      <c r="K434" s="103">
        <f>10</f>
        <v>10</v>
      </c>
      <c r="L434" s="69">
        <f>IFERROR(IF(Tabella273135[[#This Row],[Data inizio]]="","",DATE($L$1,Tabella273135[[#This Row],[Colonna3]],Tabella273135[[#This Row],[Data inizio]])),"")</f>
        <v>45220</v>
      </c>
      <c r="M434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45221</v>
      </c>
      <c r="N434" s="60" t="str">
        <f>TEXT(Tabella273135[[#This Row],[Data piena inizio]],"ggg")</f>
        <v>sab</v>
      </c>
      <c r="O434" s="60" t="str">
        <f>TEXT(Tabella273135[[#This Row],[Data piena fine]],"ggg")</f>
        <v>dom</v>
      </c>
      <c r="P434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35" spans="2:16" ht="37.5" customHeight="1" x14ac:dyDescent="0.25">
      <c r="B435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21 - 22</v>
      </c>
      <c r="C435" s="80" t="str">
        <f>"Ottobre"</f>
        <v>Ottobre</v>
      </c>
      <c r="D435" s="92"/>
      <c r="E435" s="92" t="s">
        <v>19</v>
      </c>
      <c r="F435" s="92">
        <v>21</v>
      </c>
      <c r="G435" s="92">
        <v>22</v>
      </c>
      <c r="H435" s="92" t="s">
        <v>514</v>
      </c>
      <c r="I435" s="92" t="s">
        <v>125</v>
      </c>
      <c r="J435" s="92">
        <v>7</v>
      </c>
      <c r="K435" s="103">
        <f>10</f>
        <v>10</v>
      </c>
      <c r="L435" s="69">
        <f>IFERROR(IF(Tabella273135[[#This Row],[Data inizio]]="","",DATE($L$1,Tabella273135[[#This Row],[Colonna3]],Tabella273135[[#This Row],[Data inizio]])),"")</f>
        <v>45220</v>
      </c>
      <c r="M435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45221</v>
      </c>
      <c r="N435" s="60" t="str">
        <f>TEXT(Tabella273135[[#This Row],[Data piena inizio]],"ggg")</f>
        <v>sab</v>
      </c>
      <c r="O435" s="60" t="str">
        <f>TEXT(Tabella273135[[#This Row],[Data piena fine]],"ggg")</f>
        <v>dom</v>
      </c>
      <c r="P435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36" spans="2:16" ht="37.5" customHeight="1" x14ac:dyDescent="0.25">
      <c r="B436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21 - 22</v>
      </c>
      <c r="C436" s="80" t="str">
        <f t="shared" si="48"/>
        <v>Ottobre</v>
      </c>
      <c r="D436" s="92"/>
      <c r="E436" s="92" t="s">
        <v>208</v>
      </c>
      <c r="F436" s="92">
        <v>21</v>
      </c>
      <c r="G436" s="92">
        <v>22</v>
      </c>
      <c r="H436" s="92" t="s">
        <v>304</v>
      </c>
      <c r="I436" s="92" t="s">
        <v>175</v>
      </c>
      <c r="J436" s="92">
        <v>6</v>
      </c>
      <c r="K436" s="103">
        <f>10</f>
        <v>10</v>
      </c>
      <c r="L436" s="69">
        <f>IFERROR(IF(Tabella273135[[#This Row],[Data inizio]]="","",DATE($L$1,Tabella273135[[#This Row],[Colonna3]],Tabella273135[[#This Row],[Data inizio]])),"")</f>
        <v>45220</v>
      </c>
      <c r="M436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45221</v>
      </c>
      <c r="N436" s="60" t="str">
        <f>TEXT(Tabella273135[[#This Row],[Data piena inizio]],"ggg")</f>
        <v>sab</v>
      </c>
      <c r="O436" s="60" t="str">
        <f>TEXT(Tabella273135[[#This Row],[Data piena fine]],"ggg")</f>
        <v>dom</v>
      </c>
      <c r="P436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37" spans="2:16" ht="37.5" customHeight="1" x14ac:dyDescent="0.25">
      <c r="B437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22</v>
      </c>
      <c r="C437" s="80" t="str">
        <f>"Ottobre"</f>
        <v>Ottobre</v>
      </c>
      <c r="D437" s="92"/>
      <c r="E437" s="92" t="s">
        <v>24</v>
      </c>
      <c r="F437" s="92">
        <v>22</v>
      </c>
      <c r="G437" s="92"/>
      <c r="H437" s="101" t="s">
        <v>553</v>
      </c>
      <c r="I437" s="92" t="s">
        <v>194</v>
      </c>
      <c r="J437" s="92">
        <v>3</v>
      </c>
      <c r="K437" s="103">
        <f>10</f>
        <v>10</v>
      </c>
      <c r="L437" s="69">
        <f>IFERROR(IF(Tabella273135[[#This Row],[Data inizio]]="","",DATE($L$1,Tabella273135[[#This Row],[Colonna3]],Tabella273135[[#This Row],[Data inizio]])),"")</f>
        <v>45221</v>
      </c>
      <c r="M437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37" s="60" t="str">
        <f>TEXT(Tabella273135[[#This Row],[Data piena inizio]],"ggg")</f>
        <v>dom</v>
      </c>
      <c r="O437" s="60" t="str">
        <f>TEXT(Tabella273135[[#This Row],[Data piena fine]],"ggg")</f>
        <v/>
      </c>
      <c r="P437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38" spans="2:16" ht="37.5" customHeight="1" x14ac:dyDescent="0.25">
      <c r="B438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22</v>
      </c>
      <c r="C438" s="80" t="str">
        <f>"Ottobre"</f>
        <v>Ottobre</v>
      </c>
      <c r="D438" s="92"/>
      <c r="E438" s="92" t="s">
        <v>22</v>
      </c>
      <c r="F438" s="92">
        <v>22</v>
      </c>
      <c r="G438" s="92"/>
      <c r="H438" s="101" t="s">
        <v>329</v>
      </c>
      <c r="I438" s="92" t="s">
        <v>194</v>
      </c>
      <c r="J438" s="92">
        <v>3</v>
      </c>
      <c r="K438" s="103">
        <f>10</f>
        <v>10</v>
      </c>
      <c r="L438" s="69">
        <f>IFERROR(IF(Tabella273135[[#This Row],[Data inizio]]="","",DATE($L$1,Tabella273135[[#This Row],[Colonna3]],Tabella273135[[#This Row],[Data inizio]])),"")</f>
        <v>45221</v>
      </c>
      <c r="M438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38" s="60" t="str">
        <f>TEXT(Tabella273135[[#This Row],[Data piena inizio]],"ggg")</f>
        <v>dom</v>
      </c>
      <c r="O438" s="60" t="str">
        <f>TEXT(Tabella273135[[#This Row],[Data piena fine]],"ggg")</f>
        <v/>
      </c>
      <c r="P438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39" spans="2:16" ht="37.5" customHeight="1" x14ac:dyDescent="0.25">
      <c r="B439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27 - 29</v>
      </c>
      <c r="C439" s="80" t="str">
        <f t="shared" si="48"/>
        <v>Ottobre</v>
      </c>
      <c r="D439" s="92"/>
      <c r="E439" s="92" t="s">
        <v>51</v>
      </c>
      <c r="F439" s="92">
        <v>27</v>
      </c>
      <c r="G439" s="92">
        <v>29</v>
      </c>
      <c r="H439" s="92" t="s">
        <v>365</v>
      </c>
      <c r="I439" s="92" t="s">
        <v>108</v>
      </c>
      <c r="J439" s="92">
        <v>1</v>
      </c>
      <c r="K439" s="103">
        <f>10</f>
        <v>10</v>
      </c>
      <c r="L439" s="69">
        <f>IFERROR(IF(Tabella273135[[#This Row],[Data inizio]]="","",DATE($L$1,Tabella273135[[#This Row],[Colonna3]],Tabella273135[[#This Row],[Data inizio]])),"")</f>
        <v>45226</v>
      </c>
      <c r="M439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45228</v>
      </c>
      <c r="N439" s="60" t="str">
        <f>TEXT(Tabella273135[[#This Row],[Data piena inizio]],"ggg")</f>
        <v>ven</v>
      </c>
      <c r="O439" s="60" t="str">
        <f>TEXT(Tabella273135[[#This Row],[Data piena fine]],"ggg")</f>
        <v>dom</v>
      </c>
      <c r="P439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ven - dom</v>
      </c>
    </row>
    <row r="440" spans="2:16" ht="37.5" customHeight="1" x14ac:dyDescent="0.25">
      <c r="B440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27 - 28</v>
      </c>
      <c r="C440" s="80" t="str">
        <f>"Ottobre"</f>
        <v>Ottobre</v>
      </c>
      <c r="D440" s="92"/>
      <c r="E440" s="92" t="s">
        <v>18</v>
      </c>
      <c r="F440" s="92">
        <v>27</v>
      </c>
      <c r="G440" s="92">
        <v>28</v>
      </c>
      <c r="H440" s="92" t="s">
        <v>58</v>
      </c>
      <c r="I440" s="92" t="s">
        <v>50</v>
      </c>
      <c r="J440" s="92">
        <v>4</v>
      </c>
      <c r="K440" s="103">
        <f>10</f>
        <v>10</v>
      </c>
      <c r="L440" s="69">
        <f>IFERROR(IF(Tabella273135[[#This Row],[Data inizio]]="","",DATE($L$1,Tabella273135[[#This Row],[Colonna3]],Tabella273135[[#This Row],[Data inizio]])),"")</f>
        <v>45226</v>
      </c>
      <c r="M440" s="6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45227</v>
      </c>
      <c r="N440" s="60" t="str">
        <f>TEXT(Tabella273135[[#This Row],[Data piena inizio]],"ggg")</f>
        <v>ven</v>
      </c>
      <c r="O440" s="60" t="str">
        <f>TEXT(Tabella273135[[#This Row],[Data piena fine]],"ggg")</f>
        <v>sab</v>
      </c>
      <c r="P440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ven - sab</v>
      </c>
    </row>
    <row r="441" spans="2:16" ht="37.5" customHeight="1" x14ac:dyDescent="0.25">
      <c r="B441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28</v>
      </c>
      <c r="C441" s="80" t="str">
        <f>"Ottobre"</f>
        <v>Ottobre</v>
      </c>
      <c r="D441" s="92"/>
      <c r="E441" s="92" t="s">
        <v>24</v>
      </c>
      <c r="F441" s="92">
        <v>28</v>
      </c>
      <c r="G441" s="92"/>
      <c r="H441" s="101" t="s">
        <v>515</v>
      </c>
      <c r="I441" s="92" t="s">
        <v>168</v>
      </c>
      <c r="J441" s="92">
        <v>7</v>
      </c>
      <c r="K441" s="103">
        <f>10</f>
        <v>10</v>
      </c>
      <c r="L441" s="69">
        <f>IFERROR(IF(Tabella273135[[#This Row],[Data inizio]]="","",DATE($L$1,Tabella273135[[#This Row],[Colonna3]],Tabella273135[[#This Row],[Data inizio]])),"")</f>
        <v>45227</v>
      </c>
      <c r="M441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41" s="60" t="str">
        <f>TEXT(Tabella273135[[#This Row],[Data piena inizio]],"ggg")</f>
        <v>sab</v>
      </c>
      <c r="O441" s="60" t="str">
        <f>TEXT(Tabella273135[[#This Row],[Data piena fine]],"ggg")</f>
        <v/>
      </c>
      <c r="P441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</v>
      </c>
    </row>
    <row r="442" spans="2:16" ht="37.5" customHeight="1" x14ac:dyDescent="0.25">
      <c r="B442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29</v>
      </c>
      <c r="C442" s="80" t="str">
        <f>"Ottobre"</f>
        <v>Ottobre</v>
      </c>
      <c r="D442" s="92"/>
      <c r="E442" s="92" t="s">
        <v>24</v>
      </c>
      <c r="F442" s="92">
        <v>29</v>
      </c>
      <c r="G442" s="92"/>
      <c r="H442" s="101" t="s">
        <v>539</v>
      </c>
      <c r="I442" s="92" t="s">
        <v>540</v>
      </c>
      <c r="J442" s="92">
        <v>2</v>
      </c>
      <c r="K442" s="103">
        <f>10</f>
        <v>10</v>
      </c>
      <c r="L442" s="69">
        <f>IFERROR(IF(Tabella273135[[#This Row],[Data inizio]]="","",DATE($L$1,Tabella273135[[#This Row],[Colonna3]],Tabella273135[[#This Row],[Data inizio]])),"")</f>
        <v>45228</v>
      </c>
      <c r="M442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42" s="60" t="str">
        <f>TEXT(Tabella273135[[#This Row],[Data piena inizio]],"ggg")</f>
        <v>dom</v>
      </c>
      <c r="O442" s="60" t="str">
        <f>TEXT(Tabella273135[[#This Row],[Data piena fine]],"ggg")</f>
        <v/>
      </c>
      <c r="P442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43" spans="2:16" ht="37.5" customHeight="1" x14ac:dyDescent="0.25">
      <c r="B443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29</v>
      </c>
      <c r="C443" s="80" t="str">
        <f>"Ottobre"</f>
        <v>Ottobre</v>
      </c>
      <c r="D443" s="92"/>
      <c r="E443" s="92" t="s">
        <v>23</v>
      </c>
      <c r="F443" s="92">
        <v>29</v>
      </c>
      <c r="G443" s="92"/>
      <c r="H443" s="92" t="s">
        <v>516</v>
      </c>
      <c r="I443" s="92" t="s">
        <v>168</v>
      </c>
      <c r="J443" s="92">
        <v>7</v>
      </c>
      <c r="K443" s="103">
        <f>10</f>
        <v>10</v>
      </c>
      <c r="L443" s="69">
        <f>IFERROR(IF(Tabella273135[[#This Row],[Data inizio]]="","",DATE($L$1,Tabella273135[[#This Row],[Colonna3]],Tabella273135[[#This Row],[Data inizio]])),"")</f>
        <v>45228</v>
      </c>
      <c r="M443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43" s="60" t="str">
        <f>TEXT(Tabella273135[[#This Row],[Data piena inizio]],"ggg")</f>
        <v>dom</v>
      </c>
      <c r="O443" s="60" t="str">
        <f>TEXT(Tabella273135[[#This Row],[Data piena fine]],"ggg")</f>
        <v/>
      </c>
      <c r="P443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44" spans="2:16" ht="37.5" customHeight="1" x14ac:dyDescent="0.25">
      <c r="B444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29</v>
      </c>
      <c r="C444" s="80" t="str">
        <f>"Ottobre"</f>
        <v>Ottobre</v>
      </c>
      <c r="D444" s="92"/>
      <c r="E444" s="92" t="s">
        <v>22</v>
      </c>
      <c r="F444" s="92">
        <v>29</v>
      </c>
      <c r="G444" s="92"/>
      <c r="H444" s="92" t="s">
        <v>329</v>
      </c>
      <c r="I444" s="92" t="s">
        <v>145</v>
      </c>
      <c r="J444" s="92">
        <v>4</v>
      </c>
      <c r="K444" s="103">
        <f>10</f>
        <v>10</v>
      </c>
      <c r="L444" s="69">
        <f>IFERROR(IF(Tabella273135[[#This Row],[Data inizio]]="","",DATE($L$1,Tabella273135[[#This Row],[Colonna3]],Tabella273135[[#This Row],[Data inizio]])),"")</f>
        <v>45228</v>
      </c>
      <c r="M444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44" s="60" t="str">
        <f>TEXT(Tabella273135[[#This Row],[Data piena inizio]],"ggg")</f>
        <v>dom</v>
      </c>
      <c r="O444" s="60" t="str">
        <f>TEXT(Tabella273135[[#This Row],[Data piena fine]],"ggg")</f>
        <v/>
      </c>
      <c r="P444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45" spans="2:16" ht="37.5" customHeight="1" x14ac:dyDescent="0.25">
      <c r="B445" s="80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29</v>
      </c>
      <c r="C445" s="80" t="str">
        <f t="shared" ref="C445" si="49">"Ottobre"</f>
        <v>Ottobre</v>
      </c>
      <c r="D445" s="92"/>
      <c r="E445" s="92" t="s">
        <v>24</v>
      </c>
      <c r="F445" s="92">
        <v>29</v>
      </c>
      <c r="G445" s="92"/>
      <c r="H445" s="101" t="s">
        <v>381</v>
      </c>
      <c r="I445" s="92" t="s">
        <v>127</v>
      </c>
      <c r="J445" s="92">
        <v>5</v>
      </c>
      <c r="K445" s="103">
        <f>10</f>
        <v>10</v>
      </c>
      <c r="L445" s="69">
        <f>IFERROR(IF(Tabella273135[[#This Row],[Data inizio]]="","",DATE($L$1,Tabella273135[[#This Row],[Colonna3]],Tabella273135[[#This Row],[Data inizio]])),"")</f>
        <v>45228</v>
      </c>
      <c r="M445" s="6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45" s="60" t="str">
        <f>TEXT(Tabella273135[[#This Row],[Data piena inizio]],"ggg")</f>
        <v>dom</v>
      </c>
      <c r="O445" s="60" t="str">
        <f>TEXT(Tabella273135[[#This Row],[Data piena fine]],"ggg")</f>
        <v/>
      </c>
      <c r="P445" s="6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46" spans="2:16" ht="37.5" customHeight="1" x14ac:dyDescent="0.25">
      <c r="B446" s="80" t="s">
        <v>28</v>
      </c>
      <c r="C446" s="81" t="s">
        <v>34</v>
      </c>
      <c r="D446" s="93" t="s">
        <v>17</v>
      </c>
      <c r="E446" s="93" t="s">
        <v>16</v>
      </c>
      <c r="F446" s="93" t="s">
        <v>60</v>
      </c>
      <c r="G446" s="93" t="s">
        <v>61</v>
      </c>
      <c r="H446" s="94" t="s">
        <v>30</v>
      </c>
      <c r="I446" s="93" t="s">
        <v>10</v>
      </c>
      <c r="J446" s="93" t="s">
        <v>25</v>
      </c>
      <c r="K446" s="84" t="s">
        <v>109</v>
      </c>
      <c r="L446" s="68" t="s">
        <v>112</v>
      </c>
      <c r="M446" s="68" t="s">
        <v>113</v>
      </c>
      <c r="N446" s="68" t="s">
        <v>114</v>
      </c>
      <c r="O446" s="68" t="s">
        <v>115</v>
      </c>
      <c r="P446" s="68" t="s">
        <v>29</v>
      </c>
    </row>
    <row r="447" spans="2:16" ht="37.5" customHeight="1" x14ac:dyDescent="0.25">
      <c r="B447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/>
      </c>
      <c r="C447" s="81" t="str">
        <f t="shared" ref="C447:C461" si="50">"Novembre"</f>
        <v>Novembre</v>
      </c>
      <c r="D447" s="89"/>
      <c r="E447" s="95"/>
      <c r="F447" s="95"/>
      <c r="G447" s="95" t="s">
        <v>65</v>
      </c>
      <c r="H447" s="96" t="s">
        <v>9</v>
      </c>
      <c r="I447" s="95"/>
      <c r="J447" s="97"/>
      <c r="K447" s="85">
        <f>11</f>
        <v>11</v>
      </c>
      <c r="L447" s="72" t="str">
        <f>IFERROR(IF(Tabella27303236[[#This Row],[Data inizio]]="","",DATE($L$1,Tabella27303236[[#This Row],[Colonna3]],Tabella27303236[[#This Row],[Data inizio]])),"")</f>
        <v/>
      </c>
      <c r="M447" s="7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47" s="73" t="str">
        <f>TEXT(Tabella27303236[[#This Row],[Data piena inizio]],"ggg")</f>
        <v/>
      </c>
      <c r="O447" s="74" t="str">
        <f>TEXT(Tabella27303236[[#This Row],[Data piena fine]],"ggg")</f>
        <v/>
      </c>
      <c r="P447" s="71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/>
      </c>
    </row>
    <row r="448" spans="2:16" ht="37.5" customHeight="1" x14ac:dyDescent="0.25">
      <c r="B448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</v>
      </c>
      <c r="C448" s="80" t="str">
        <f t="shared" si="50"/>
        <v>Novembre</v>
      </c>
      <c r="D448" s="92"/>
      <c r="E448" s="92" t="s">
        <v>23</v>
      </c>
      <c r="F448" s="92">
        <v>1</v>
      </c>
      <c r="G448" s="92"/>
      <c r="H448" s="92" t="s">
        <v>327</v>
      </c>
      <c r="I448" s="92" t="s">
        <v>166</v>
      </c>
      <c r="J448" s="92">
        <v>1</v>
      </c>
      <c r="K448" s="86">
        <f>11</f>
        <v>11</v>
      </c>
      <c r="L448" s="69">
        <f>IFERROR(IF(Tabella27303236[[#This Row],[Data inizio]]="","",DATE($L$1,Tabella27303236[[#This Row],[Colonna3]],Tabella27303236[[#This Row],[Data inizio]])),"")</f>
        <v>45231</v>
      </c>
      <c r="M448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48" s="60" t="str">
        <f>TEXT(Tabella27303236[[#This Row],[Data piena inizio]],"ggg")</f>
        <v>mer</v>
      </c>
      <c r="O448" s="60" t="str">
        <f>TEXT(Tabella27303236[[#This Row],[Data piena fine]],"ggg")</f>
        <v/>
      </c>
      <c r="P448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mer</v>
      </c>
    </row>
    <row r="449" spans="2:16" ht="37.5" customHeight="1" x14ac:dyDescent="0.25">
      <c r="B449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</v>
      </c>
      <c r="C449" s="80" t="str">
        <f>"Novembre"</f>
        <v>Novembre</v>
      </c>
      <c r="D449" s="92"/>
      <c r="E449" s="92" t="s">
        <v>23</v>
      </c>
      <c r="F449" s="92">
        <v>1</v>
      </c>
      <c r="G449" s="92"/>
      <c r="H449" s="92" t="s">
        <v>508</v>
      </c>
      <c r="I449" s="92" t="s">
        <v>98</v>
      </c>
      <c r="J449" s="92">
        <v>2</v>
      </c>
      <c r="K449" s="103">
        <f>11</f>
        <v>11</v>
      </c>
      <c r="L449" s="69">
        <f>IFERROR(IF(Tabella27303236[[#This Row],[Data inizio]]="","",DATE($L$1,Tabella27303236[[#This Row],[Colonna3]],Tabella27303236[[#This Row],[Data inizio]])),"")</f>
        <v>45231</v>
      </c>
      <c r="M449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49" s="60" t="str">
        <f>TEXT(Tabella27303236[[#This Row],[Data piena inizio]],"ggg")</f>
        <v>mer</v>
      </c>
      <c r="O449" s="60" t="str">
        <f>TEXT(Tabella27303236[[#This Row],[Data piena fine]],"ggg")</f>
        <v/>
      </c>
      <c r="P449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mer</v>
      </c>
    </row>
    <row r="450" spans="2:16" ht="37.5" customHeight="1" x14ac:dyDescent="0.25">
      <c r="B450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</v>
      </c>
      <c r="C450" s="80" t="str">
        <f>"Novembre"</f>
        <v>Novembre</v>
      </c>
      <c r="D450" s="92"/>
      <c r="E450" s="92" t="s">
        <v>24</v>
      </c>
      <c r="F450" s="92">
        <v>1</v>
      </c>
      <c r="G450" s="92"/>
      <c r="H450" s="101" t="s">
        <v>582</v>
      </c>
      <c r="I450" s="92" t="s">
        <v>57</v>
      </c>
      <c r="J450" s="92">
        <v>4</v>
      </c>
      <c r="K450" s="103">
        <f>11</f>
        <v>11</v>
      </c>
      <c r="L450" s="69">
        <f>IFERROR(IF(Tabella27303236[[#This Row],[Data inizio]]="","",DATE($L$1,Tabella27303236[[#This Row],[Colonna3]],Tabella27303236[[#This Row],[Data inizio]])),"")</f>
        <v>45231</v>
      </c>
      <c r="M450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50" s="60" t="str">
        <f>TEXT(Tabella27303236[[#This Row],[Data piena inizio]],"ggg")</f>
        <v>mer</v>
      </c>
      <c r="O450" s="60" t="str">
        <f>TEXT(Tabella27303236[[#This Row],[Data piena fine]],"ggg")</f>
        <v/>
      </c>
      <c r="P450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mer</v>
      </c>
    </row>
    <row r="451" spans="2:16" ht="37.5" customHeight="1" x14ac:dyDescent="0.25">
      <c r="B451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</v>
      </c>
      <c r="C451" s="80" t="str">
        <f>"Novembre"</f>
        <v>Novembre</v>
      </c>
      <c r="D451" s="92"/>
      <c r="E451" s="92" t="s">
        <v>23</v>
      </c>
      <c r="F451" s="92">
        <v>1</v>
      </c>
      <c r="G451" s="92"/>
      <c r="H451" s="92" t="s">
        <v>583</v>
      </c>
      <c r="I451" s="92" t="s">
        <v>57</v>
      </c>
      <c r="J451" s="92">
        <v>4</v>
      </c>
      <c r="K451" s="103">
        <f>11</f>
        <v>11</v>
      </c>
      <c r="L451" s="69">
        <f>IFERROR(IF(Tabella27303236[[#This Row],[Data inizio]]="","",DATE($L$1,Tabella27303236[[#This Row],[Colonna3]],Tabella27303236[[#This Row],[Data inizio]])),"")</f>
        <v>45231</v>
      </c>
      <c r="M451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51" s="60" t="str">
        <f>TEXT(Tabella27303236[[#This Row],[Data piena inizio]],"ggg")</f>
        <v>mer</v>
      </c>
      <c r="O451" s="60" t="str">
        <f>TEXT(Tabella27303236[[#This Row],[Data piena fine]],"ggg")</f>
        <v/>
      </c>
      <c r="P451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mer</v>
      </c>
    </row>
    <row r="452" spans="2:16" ht="37.5" customHeight="1" x14ac:dyDescent="0.25">
      <c r="B452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2</v>
      </c>
      <c r="C452" s="80" t="str">
        <f t="shared" ref="C452:C459" si="51">"Novembre"</f>
        <v>Novembre</v>
      </c>
      <c r="D452" s="92"/>
      <c r="E452" s="92" t="s">
        <v>24</v>
      </c>
      <c r="F452" s="92">
        <v>2</v>
      </c>
      <c r="G452" s="92"/>
      <c r="H452" s="101" t="s">
        <v>421</v>
      </c>
      <c r="I452" s="92" t="s">
        <v>181</v>
      </c>
      <c r="J452" s="92">
        <v>6</v>
      </c>
      <c r="K452" s="103">
        <f>11</f>
        <v>11</v>
      </c>
      <c r="L452" s="69">
        <f>IFERROR(IF(Tabella27303236[[#This Row],[Data inizio]]="","",DATE($L$1,Tabella27303236[[#This Row],[Colonna3]],Tabella27303236[[#This Row],[Data inizio]])),"")</f>
        <v>45232</v>
      </c>
      <c r="M452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52" s="60" t="str">
        <f>TEXT(Tabella27303236[[#This Row],[Data piena inizio]],"ggg")</f>
        <v>gio</v>
      </c>
      <c r="O452" s="60" t="str">
        <f>TEXT(Tabella27303236[[#This Row],[Data piena fine]],"ggg")</f>
        <v/>
      </c>
      <c r="P452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gio</v>
      </c>
    </row>
    <row r="453" spans="2:16" ht="37.5" customHeight="1" x14ac:dyDescent="0.25">
      <c r="B453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3 - 5</v>
      </c>
      <c r="C453" s="80" t="str">
        <f>"Novembre"</f>
        <v>Novembre</v>
      </c>
      <c r="D453" s="92"/>
      <c r="E453" s="92" t="s">
        <v>51</v>
      </c>
      <c r="F453" s="92">
        <v>3</v>
      </c>
      <c r="G453" s="92">
        <v>5</v>
      </c>
      <c r="H453" s="92" t="s">
        <v>382</v>
      </c>
      <c r="I453" s="92" t="s">
        <v>40</v>
      </c>
      <c r="J453" s="92">
        <v>5</v>
      </c>
      <c r="K453" s="103">
        <f>11</f>
        <v>11</v>
      </c>
      <c r="L453" s="69">
        <f>IFERROR(IF(Tabella27303236[[#This Row],[Data inizio]]="","",DATE($L$1,Tabella27303236[[#This Row],[Colonna3]],Tabella27303236[[#This Row],[Data inizio]])),"")</f>
        <v>45233</v>
      </c>
      <c r="M453" s="69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45235</v>
      </c>
      <c r="N453" s="60" t="str">
        <f>TEXT(Tabella27303236[[#This Row],[Data piena inizio]],"ggg")</f>
        <v>ven</v>
      </c>
      <c r="O453" s="60" t="str">
        <f>TEXT(Tabella27303236[[#This Row],[Data piena fine]],"ggg")</f>
        <v>dom</v>
      </c>
      <c r="P453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ven - dom</v>
      </c>
    </row>
    <row r="454" spans="2:16" ht="37.5" customHeight="1" x14ac:dyDescent="0.25">
      <c r="B454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4</v>
      </c>
      <c r="C454" s="80" t="str">
        <f t="shared" si="51"/>
        <v>Novembre</v>
      </c>
      <c r="D454" s="92"/>
      <c r="E454" s="92" t="s">
        <v>23</v>
      </c>
      <c r="F454" s="92">
        <v>4</v>
      </c>
      <c r="G454" s="92"/>
      <c r="H454" s="92" t="s">
        <v>423</v>
      </c>
      <c r="I454" s="92" t="s">
        <v>152</v>
      </c>
      <c r="J454" s="92">
        <v>1</v>
      </c>
      <c r="K454" s="103">
        <f>11</f>
        <v>11</v>
      </c>
      <c r="L454" s="69">
        <f>IFERROR(IF(Tabella27303236[[#This Row],[Data inizio]]="","",DATE($L$1,Tabella27303236[[#This Row],[Colonna3]],Tabella27303236[[#This Row],[Data inizio]])),"")</f>
        <v>45234</v>
      </c>
      <c r="M454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54" s="60" t="str">
        <f>TEXT(Tabella27303236[[#This Row],[Data piena inizio]],"ggg")</f>
        <v>sab</v>
      </c>
      <c r="O454" s="60" t="str">
        <f>TEXT(Tabella27303236[[#This Row],[Data piena fine]],"ggg")</f>
        <v/>
      </c>
      <c r="P454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</v>
      </c>
    </row>
    <row r="455" spans="2:16" ht="37.5" customHeight="1" x14ac:dyDescent="0.25">
      <c r="B455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4 - 5</v>
      </c>
      <c r="C455" s="80" t="str">
        <f>"Novembre"</f>
        <v>Novembre</v>
      </c>
      <c r="D455" s="92"/>
      <c r="E455" s="92" t="s">
        <v>19</v>
      </c>
      <c r="F455" s="92">
        <v>4</v>
      </c>
      <c r="G455" s="92">
        <v>5</v>
      </c>
      <c r="H455" s="92" t="s">
        <v>528</v>
      </c>
      <c r="I455" s="92" t="s">
        <v>100</v>
      </c>
      <c r="J455" s="92">
        <v>2</v>
      </c>
      <c r="K455" s="103">
        <f>11</f>
        <v>11</v>
      </c>
      <c r="L455" s="69">
        <f>IFERROR(IF(Tabella27303236[[#This Row],[Data inizio]]="","",DATE($L$1,Tabella27303236[[#This Row],[Colonna3]],Tabella27303236[[#This Row],[Data inizio]])),"")</f>
        <v>45234</v>
      </c>
      <c r="M455" s="69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45235</v>
      </c>
      <c r="N455" s="60" t="str">
        <f>TEXT(Tabella27303236[[#This Row],[Data piena inizio]],"ggg")</f>
        <v>sab</v>
      </c>
      <c r="O455" s="60" t="str">
        <f>TEXT(Tabella27303236[[#This Row],[Data piena fine]],"ggg")</f>
        <v>dom</v>
      </c>
      <c r="P455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56" spans="2:16" ht="37.5" customHeight="1" x14ac:dyDescent="0.25">
      <c r="B456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4 - 5</v>
      </c>
      <c r="C456" s="80" t="str">
        <f t="shared" si="51"/>
        <v>Novembre</v>
      </c>
      <c r="D456" s="92"/>
      <c r="E456" s="92" t="s">
        <v>19</v>
      </c>
      <c r="F456" s="92">
        <v>4</v>
      </c>
      <c r="G456" s="92">
        <v>5</v>
      </c>
      <c r="H456" s="92" t="s">
        <v>472</v>
      </c>
      <c r="I456" s="92" t="s">
        <v>273</v>
      </c>
      <c r="J456" s="92">
        <v>4</v>
      </c>
      <c r="K456" s="103">
        <f>11</f>
        <v>11</v>
      </c>
      <c r="L456" s="69">
        <f>IFERROR(IF(Tabella27303236[[#This Row],[Data inizio]]="","",DATE($L$1,Tabella27303236[[#This Row],[Colonna3]],Tabella27303236[[#This Row],[Data inizio]])),"")</f>
        <v>45234</v>
      </c>
      <c r="M456" s="69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45235</v>
      </c>
      <c r="N456" s="60" t="str">
        <f>TEXT(Tabella27303236[[#This Row],[Data piena inizio]],"ggg")</f>
        <v>sab</v>
      </c>
      <c r="O456" s="60" t="str">
        <f>TEXT(Tabella27303236[[#This Row],[Data piena fine]],"ggg")</f>
        <v>dom</v>
      </c>
      <c r="P456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57" spans="2:16" ht="37.5" customHeight="1" x14ac:dyDescent="0.25">
      <c r="B457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4</v>
      </c>
      <c r="C457" s="80" t="str">
        <f>"Novembre"</f>
        <v>Novembre</v>
      </c>
      <c r="D457" s="92"/>
      <c r="E457" s="92" t="s">
        <v>22</v>
      </c>
      <c r="F457" s="92">
        <v>4</v>
      </c>
      <c r="G457" s="92"/>
      <c r="H457" s="92" t="s">
        <v>329</v>
      </c>
      <c r="I457" s="92" t="s">
        <v>174</v>
      </c>
      <c r="J457" s="92">
        <v>7</v>
      </c>
      <c r="K457" s="103">
        <f>11</f>
        <v>11</v>
      </c>
      <c r="L457" s="69">
        <f>IFERROR(IF(Tabella27303236[[#This Row],[Data inizio]]="","",DATE($L$1,Tabella27303236[[#This Row],[Colonna3]],Tabella27303236[[#This Row],[Data inizio]])),"")</f>
        <v>45234</v>
      </c>
      <c r="M457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57" s="60" t="str">
        <f>TEXT(Tabella27303236[[#This Row],[Data piena inizio]],"ggg")</f>
        <v>sab</v>
      </c>
      <c r="O457" s="60" t="str">
        <f>TEXT(Tabella27303236[[#This Row],[Data piena fine]],"ggg")</f>
        <v/>
      </c>
      <c r="P457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</v>
      </c>
    </row>
    <row r="458" spans="2:16" ht="37.5" customHeight="1" x14ac:dyDescent="0.25">
      <c r="B458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5</v>
      </c>
      <c r="C458" s="80" t="str">
        <f t="shared" si="51"/>
        <v>Novembre</v>
      </c>
      <c r="D458" s="92"/>
      <c r="E458" s="92" t="s">
        <v>23</v>
      </c>
      <c r="F458" s="92">
        <v>5</v>
      </c>
      <c r="G458" s="92"/>
      <c r="H458" s="92" t="s">
        <v>424</v>
      </c>
      <c r="I458" s="92" t="s">
        <v>107</v>
      </c>
      <c r="J458" s="92">
        <v>6</v>
      </c>
      <c r="K458" s="103">
        <f>11</f>
        <v>11</v>
      </c>
      <c r="L458" s="69">
        <f>IFERROR(IF(Tabella27303236[[#This Row],[Data inizio]]="","",DATE($L$1,Tabella27303236[[#This Row],[Colonna3]],Tabella27303236[[#This Row],[Data inizio]])),"")</f>
        <v>45235</v>
      </c>
      <c r="M458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58" s="60" t="str">
        <f>TEXT(Tabella27303236[[#This Row],[Data piena inizio]],"ggg")</f>
        <v>dom</v>
      </c>
      <c r="O458" s="60" t="str">
        <f>TEXT(Tabella27303236[[#This Row],[Data piena fine]],"ggg")</f>
        <v/>
      </c>
      <c r="P458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59" spans="2:16" ht="37.5" customHeight="1" x14ac:dyDescent="0.25">
      <c r="B459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10 - 12</v>
      </c>
      <c r="C459" s="80" t="str">
        <f t="shared" si="51"/>
        <v>Novembre</v>
      </c>
      <c r="D459" s="92"/>
      <c r="E459" s="92" t="s">
        <v>19</v>
      </c>
      <c r="F459" s="92">
        <v>10</v>
      </c>
      <c r="G459" s="92">
        <v>12</v>
      </c>
      <c r="H459" s="92" t="s">
        <v>425</v>
      </c>
      <c r="I459" s="92" t="s">
        <v>413</v>
      </c>
      <c r="J459" s="92">
        <v>6</v>
      </c>
      <c r="K459" s="103">
        <f>11</f>
        <v>11</v>
      </c>
      <c r="L459" s="69">
        <f>IFERROR(IF(Tabella27303236[[#This Row],[Data inizio]]="","",DATE($L$1,Tabella27303236[[#This Row],[Colonna3]],Tabella27303236[[#This Row],[Data inizio]])),"")</f>
        <v>45240</v>
      </c>
      <c r="M459" s="69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45242</v>
      </c>
      <c r="N459" s="60" t="str">
        <f>TEXT(Tabella27303236[[#This Row],[Data piena inizio]],"ggg")</f>
        <v>ven</v>
      </c>
      <c r="O459" s="60" t="str">
        <f>TEXT(Tabella27303236[[#This Row],[Data piena fine]],"ggg")</f>
        <v>dom</v>
      </c>
      <c r="P459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ven - dom</v>
      </c>
    </row>
    <row r="460" spans="2:16" ht="37.5" customHeight="1" x14ac:dyDescent="0.25">
      <c r="B460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10 - 12</v>
      </c>
      <c r="C460" s="80" t="str">
        <f>"Novembre"</f>
        <v>Novembre</v>
      </c>
      <c r="D460" s="92"/>
      <c r="E460" s="92" t="s">
        <v>51</v>
      </c>
      <c r="F460" s="92">
        <v>10</v>
      </c>
      <c r="G460" s="92">
        <v>12</v>
      </c>
      <c r="H460" s="92" t="s">
        <v>570</v>
      </c>
      <c r="I460" s="92" t="s">
        <v>172</v>
      </c>
      <c r="J460" s="92">
        <v>7</v>
      </c>
      <c r="K460" s="103">
        <f>11</f>
        <v>11</v>
      </c>
      <c r="L460" s="69">
        <f>IFERROR(IF(Tabella27303236[[#This Row],[Data inizio]]="","",DATE($L$1,Tabella27303236[[#This Row],[Colonna3]],Tabella27303236[[#This Row],[Data inizio]])),"")</f>
        <v>45240</v>
      </c>
      <c r="M460" s="69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45242</v>
      </c>
      <c r="N460" s="60" t="str">
        <f>TEXT(Tabella27303236[[#This Row],[Data piena inizio]],"ggg")</f>
        <v>ven</v>
      </c>
      <c r="O460" s="60" t="str">
        <f>TEXT(Tabella27303236[[#This Row],[Data piena fine]],"ggg")</f>
        <v>dom</v>
      </c>
      <c r="P460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ven - dom</v>
      </c>
    </row>
    <row r="461" spans="2:16" ht="37.5" customHeight="1" x14ac:dyDescent="0.25">
      <c r="B461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11</v>
      </c>
      <c r="C461" s="80" t="str">
        <f t="shared" si="50"/>
        <v>Novembre</v>
      </c>
      <c r="D461" s="92"/>
      <c r="E461" s="92" t="s">
        <v>22</v>
      </c>
      <c r="F461" s="92">
        <v>11</v>
      </c>
      <c r="G461" s="92"/>
      <c r="H461" s="92" t="s">
        <v>329</v>
      </c>
      <c r="I461" s="92" t="s">
        <v>153</v>
      </c>
      <c r="J461" s="92">
        <v>1</v>
      </c>
      <c r="K461" s="103">
        <f>11</f>
        <v>11</v>
      </c>
      <c r="L461" s="69">
        <f>IFERROR(IF(Tabella27303236[[#This Row],[Data inizio]]="","",DATE($L$1,Tabella27303236[[#This Row],[Colonna3]],Tabella27303236[[#This Row],[Data inizio]])),"")</f>
        <v>45241</v>
      </c>
      <c r="M461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1" s="60" t="str">
        <f>TEXT(Tabella27303236[[#This Row],[Data piena inizio]],"ggg")</f>
        <v>sab</v>
      </c>
      <c r="O461" s="60" t="str">
        <f>TEXT(Tabella27303236[[#This Row],[Data piena fine]],"ggg")</f>
        <v/>
      </c>
      <c r="P461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</v>
      </c>
    </row>
    <row r="462" spans="2:16" ht="37.5" customHeight="1" x14ac:dyDescent="0.25">
      <c r="B462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11 - 12</v>
      </c>
      <c r="C462" s="80" t="str">
        <f>"Novembre"</f>
        <v>Novembre</v>
      </c>
      <c r="D462" s="92"/>
      <c r="E462" s="92" t="s">
        <v>19</v>
      </c>
      <c r="F462" s="92">
        <v>11</v>
      </c>
      <c r="G462" s="92">
        <v>12</v>
      </c>
      <c r="H462" s="92" t="s">
        <v>527</v>
      </c>
      <c r="I462" s="92" t="s">
        <v>392</v>
      </c>
      <c r="J462" s="92">
        <v>3</v>
      </c>
      <c r="K462" s="103">
        <f>11</f>
        <v>11</v>
      </c>
      <c r="L462" s="69">
        <f>IFERROR(IF(Tabella27303236[[#This Row],[Data inizio]]="","",DATE($L$1,Tabella27303236[[#This Row],[Colonna3]],Tabella27303236[[#This Row],[Data inizio]])),"")</f>
        <v>45241</v>
      </c>
      <c r="M462" s="69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45242</v>
      </c>
      <c r="N462" s="60" t="str">
        <f>TEXT(Tabella27303236[[#This Row],[Data piena inizio]],"ggg")</f>
        <v>sab</v>
      </c>
      <c r="O462" s="60" t="str">
        <f>TEXT(Tabella27303236[[#This Row],[Data piena fine]],"ggg")</f>
        <v>dom</v>
      </c>
      <c r="P462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63" spans="2:16" ht="37.5" customHeight="1" x14ac:dyDescent="0.25">
      <c r="B463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12</v>
      </c>
      <c r="C463" s="80" t="str">
        <f>"Novembre"</f>
        <v>Novembre</v>
      </c>
      <c r="D463" s="92"/>
      <c r="E463" s="92" t="s">
        <v>23</v>
      </c>
      <c r="F463" s="92">
        <v>12</v>
      </c>
      <c r="G463" s="92"/>
      <c r="H463" s="92" t="s">
        <v>383</v>
      </c>
      <c r="I463" s="92" t="s">
        <v>128</v>
      </c>
      <c r="J463" s="92">
        <v>5</v>
      </c>
      <c r="K463" s="103">
        <f>11</f>
        <v>11</v>
      </c>
      <c r="L463" s="69">
        <f>IFERROR(IF(Tabella27303236[[#This Row],[Data inizio]]="","",DATE($L$1,Tabella27303236[[#This Row],[Colonna3]],Tabella27303236[[#This Row],[Data inizio]])),"")</f>
        <v>45242</v>
      </c>
      <c r="M463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3" s="60" t="str">
        <f>TEXT(Tabella27303236[[#This Row],[Data piena inizio]],"ggg")</f>
        <v>dom</v>
      </c>
      <c r="O463" s="60" t="str">
        <f>TEXT(Tabella27303236[[#This Row],[Data piena fine]],"ggg")</f>
        <v/>
      </c>
      <c r="P463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64" spans="2:16" ht="37.5" customHeight="1" x14ac:dyDescent="0.25">
      <c r="B464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12</v>
      </c>
      <c r="C464" s="80" t="str">
        <f>"Novembre"</f>
        <v>Novembre</v>
      </c>
      <c r="D464" s="92"/>
      <c r="E464" s="92" t="s">
        <v>22</v>
      </c>
      <c r="F464" s="92">
        <v>12</v>
      </c>
      <c r="G464" s="92"/>
      <c r="H464" s="92" t="s">
        <v>329</v>
      </c>
      <c r="I464" s="92" t="s">
        <v>170</v>
      </c>
      <c r="J464" s="92">
        <v>7</v>
      </c>
      <c r="K464" s="103">
        <f>11</f>
        <v>11</v>
      </c>
      <c r="L464" s="69">
        <f>IFERROR(IF(Tabella27303236[[#This Row],[Data inizio]]="","",DATE($L$1,Tabella27303236[[#This Row],[Colonna3]],Tabella27303236[[#This Row],[Data inizio]])),"")</f>
        <v>45242</v>
      </c>
      <c r="M464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4" s="60" t="str">
        <f>TEXT(Tabella27303236[[#This Row],[Data piena inizio]],"ggg")</f>
        <v>dom</v>
      </c>
      <c r="O464" s="60" t="str">
        <f>TEXT(Tabella27303236[[#This Row],[Data piena fine]],"ggg")</f>
        <v/>
      </c>
      <c r="P464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65" spans="2:16" ht="37.5" customHeight="1" x14ac:dyDescent="0.25">
      <c r="B465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12</v>
      </c>
      <c r="C465" s="80" t="str">
        <f>"Novembre"</f>
        <v>Novembre</v>
      </c>
      <c r="D465" s="92"/>
      <c r="E465" s="92" t="s">
        <v>22</v>
      </c>
      <c r="F465" s="92">
        <v>12</v>
      </c>
      <c r="G465" s="92"/>
      <c r="H465" s="92" t="s">
        <v>329</v>
      </c>
      <c r="I465" s="92" t="s">
        <v>168</v>
      </c>
      <c r="J465" s="92">
        <v>7</v>
      </c>
      <c r="K465" s="103">
        <f>11</f>
        <v>11</v>
      </c>
      <c r="L465" s="69">
        <f>IFERROR(IF(Tabella27303236[[#This Row],[Data inizio]]="","",DATE($L$1,Tabella27303236[[#This Row],[Colonna3]],Tabella27303236[[#This Row],[Data inizio]])),"")</f>
        <v>45242</v>
      </c>
      <c r="M465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5" s="60" t="str">
        <f>TEXT(Tabella27303236[[#This Row],[Data piena inizio]],"ggg")</f>
        <v>dom</v>
      </c>
      <c r="O465" s="60" t="str">
        <f>TEXT(Tabella27303236[[#This Row],[Data piena fine]],"ggg")</f>
        <v/>
      </c>
      <c r="P465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66" spans="2:16" ht="37.5" customHeight="1" x14ac:dyDescent="0.25">
      <c r="B466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18 - 19</v>
      </c>
      <c r="C466" s="80" t="str">
        <f t="shared" ref="C466:C474" si="52">"Novembre"</f>
        <v>Novembre</v>
      </c>
      <c r="D466" s="92"/>
      <c r="E466" s="92" t="s">
        <v>18</v>
      </c>
      <c r="F466" s="92">
        <v>18</v>
      </c>
      <c r="G466" s="92">
        <v>19</v>
      </c>
      <c r="H466" s="92" t="s">
        <v>324</v>
      </c>
      <c r="I466" s="92" t="s">
        <v>38</v>
      </c>
      <c r="J466" s="92">
        <v>1</v>
      </c>
      <c r="K466" s="103">
        <f>11</f>
        <v>11</v>
      </c>
      <c r="L466" s="69">
        <f>IFERROR(IF(Tabella27303236[[#This Row],[Data inizio]]="","",DATE($L$1,Tabella27303236[[#This Row],[Colonna3]],Tabella27303236[[#This Row],[Data inizio]])),"")</f>
        <v>45248</v>
      </c>
      <c r="M466" s="69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45249</v>
      </c>
      <c r="N466" s="60" t="str">
        <f>TEXT(Tabella27303236[[#This Row],[Data piena inizio]],"ggg")</f>
        <v>sab</v>
      </c>
      <c r="O466" s="60" t="str">
        <f>TEXT(Tabella27303236[[#This Row],[Data piena fine]],"ggg")</f>
        <v>dom</v>
      </c>
      <c r="P466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67" spans="2:16" ht="37.5" customHeight="1" x14ac:dyDescent="0.25">
      <c r="B467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18</v>
      </c>
      <c r="C467" s="80" t="str">
        <f>"Novembre"</f>
        <v>Novembre</v>
      </c>
      <c r="D467" s="92"/>
      <c r="E467" s="92" t="s">
        <v>24</v>
      </c>
      <c r="F467" s="92">
        <v>18</v>
      </c>
      <c r="G467" s="92"/>
      <c r="H467" s="92" t="s">
        <v>561</v>
      </c>
      <c r="I467" s="92" t="s">
        <v>50</v>
      </c>
      <c r="J467" s="92">
        <v>4</v>
      </c>
      <c r="K467" s="103">
        <f>11</f>
        <v>11</v>
      </c>
      <c r="L467" s="69">
        <f>IFERROR(IF(Tabella27303236[[#This Row],[Data inizio]]="","",DATE($L$1,Tabella27303236[[#This Row],[Colonna3]],Tabella27303236[[#This Row],[Data inizio]])),"")</f>
        <v>45248</v>
      </c>
      <c r="M467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7" s="60" t="str">
        <f>TEXT(Tabella27303236[[#This Row],[Data piena inizio]],"ggg")</f>
        <v>sab</v>
      </c>
      <c r="O467" s="60" t="str">
        <f>TEXT(Tabella27303236[[#This Row],[Data piena fine]],"ggg")</f>
        <v/>
      </c>
      <c r="P467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</v>
      </c>
    </row>
    <row r="468" spans="2:16" ht="37.5" customHeight="1" x14ac:dyDescent="0.25">
      <c r="B468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18</v>
      </c>
      <c r="C468" s="80" t="str">
        <f>"Novembre"</f>
        <v>Novembre</v>
      </c>
      <c r="D468" s="92"/>
      <c r="E468" s="92" t="s">
        <v>23</v>
      </c>
      <c r="F468" s="92">
        <v>18</v>
      </c>
      <c r="G468" s="92"/>
      <c r="H468" s="92" t="s">
        <v>562</v>
      </c>
      <c r="I468" s="92" t="s">
        <v>50</v>
      </c>
      <c r="J468" s="92">
        <v>4</v>
      </c>
      <c r="K468" s="103">
        <f>11</f>
        <v>11</v>
      </c>
      <c r="L468" s="69">
        <f>IFERROR(IF(Tabella27303236[[#This Row],[Data inizio]]="","",DATE($L$1,Tabella27303236[[#This Row],[Colonna3]],Tabella27303236[[#This Row],[Data inizio]])),"")</f>
        <v>45248</v>
      </c>
      <c r="M468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8" s="60" t="str">
        <f>TEXT(Tabella27303236[[#This Row],[Data piena inizio]],"ggg")</f>
        <v>sab</v>
      </c>
      <c r="O468" s="60" t="str">
        <f>TEXT(Tabella27303236[[#This Row],[Data piena fine]],"ggg")</f>
        <v/>
      </c>
      <c r="P468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</v>
      </c>
    </row>
    <row r="469" spans="2:16" ht="37.5" customHeight="1" x14ac:dyDescent="0.25">
      <c r="B469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18 - 19</v>
      </c>
      <c r="C469" s="80" t="str">
        <f>"Novembre"</f>
        <v>Novembre</v>
      </c>
      <c r="D469" s="92"/>
      <c r="E469" s="92" t="s">
        <v>19</v>
      </c>
      <c r="F469" s="92">
        <v>18</v>
      </c>
      <c r="G469" s="92">
        <v>19</v>
      </c>
      <c r="H469" s="92" t="s">
        <v>529</v>
      </c>
      <c r="I469" s="92" t="s">
        <v>367</v>
      </c>
      <c r="J469" s="92">
        <v>5</v>
      </c>
      <c r="K469" s="103">
        <f>11</f>
        <v>11</v>
      </c>
      <c r="L469" s="69">
        <f>IFERROR(IF(Tabella27303236[[#This Row],[Data inizio]]="","",DATE($L$1,Tabella27303236[[#This Row],[Colonna3]],Tabella27303236[[#This Row],[Data inizio]])),"")</f>
        <v>45248</v>
      </c>
      <c r="M469" s="69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45249</v>
      </c>
      <c r="N469" s="60" t="str">
        <f>TEXT(Tabella27303236[[#This Row],[Data piena inizio]],"ggg")</f>
        <v>sab</v>
      </c>
      <c r="O469" s="60" t="str">
        <f>TEXT(Tabella27303236[[#This Row],[Data piena fine]],"ggg")</f>
        <v>dom</v>
      </c>
      <c r="P469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70" spans="2:16" ht="37.5" customHeight="1" x14ac:dyDescent="0.25">
      <c r="B470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18 - 19</v>
      </c>
      <c r="C470" s="80" t="str">
        <f t="shared" si="52"/>
        <v>Novembre</v>
      </c>
      <c r="D470" s="92"/>
      <c r="E470" s="92" t="s">
        <v>18</v>
      </c>
      <c r="F470" s="92">
        <v>18</v>
      </c>
      <c r="G470" s="92">
        <v>19</v>
      </c>
      <c r="H470" s="92" t="s">
        <v>426</v>
      </c>
      <c r="I470" s="92" t="s">
        <v>83</v>
      </c>
      <c r="J470" s="92">
        <v>6</v>
      </c>
      <c r="K470" s="103">
        <f>11</f>
        <v>11</v>
      </c>
      <c r="L470" s="69">
        <f>IFERROR(IF(Tabella27303236[[#This Row],[Data inizio]]="","",DATE($L$1,Tabella27303236[[#This Row],[Colonna3]],Tabella27303236[[#This Row],[Data inizio]])),"")</f>
        <v>45248</v>
      </c>
      <c r="M470" s="69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45249</v>
      </c>
      <c r="N470" s="60" t="str">
        <f>TEXT(Tabella27303236[[#This Row],[Data piena inizio]],"ggg")</f>
        <v>sab</v>
      </c>
      <c r="O470" s="60" t="str">
        <f>TEXT(Tabella27303236[[#This Row],[Data piena fine]],"ggg")</f>
        <v>dom</v>
      </c>
      <c r="P470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71" spans="2:16" ht="37.5" customHeight="1" x14ac:dyDescent="0.25">
      <c r="B471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25 - 26</v>
      </c>
      <c r="C471" s="80" t="str">
        <f>"Novembre"</f>
        <v>Novembre</v>
      </c>
      <c r="D471" s="92"/>
      <c r="E471" s="92" t="s">
        <v>18</v>
      </c>
      <c r="F471" s="92">
        <v>25</v>
      </c>
      <c r="G471" s="92">
        <v>26</v>
      </c>
      <c r="H471" s="92" t="s">
        <v>411</v>
      </c>
      <c r="I471" s="101" t="s">
        <v>179</v>
      </c>
      <c r="J471" s="92">
        <v>6</v>
      </c>
      <c r="K471" s="103">
        <f>11</f>
        <v>11</v>
      </c>
      <c r="L471" s="69">
        <f>IFERROR(IF(Tabella27303236[[#This Row],[Data inizio]]="","",DATE($L$1,Tabella27303236[[#This Row],[Colonna3]],Tabella27303236[[#This Row],[Data inizio]])),"")</f>
        <v>45255</v>
      </c>
      <c r="M471" s="69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45256</v>
      </c>
      <c r="N471" s="60" t="str">
        <f>TEXT(Tabella27303236[[#This Row],[Data piena inizio]],"ggg")</f>
        <v>sab</v>
      </c>
      <c r="O471" s="60" t="str">
        <f>TEXT(Tabella27303236[[#This Row],[Data piena fine]],"ggg")</f>
        <v>dom</v>
      </c>
      <c r="P471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72" spans="2:16" ht="37.5" customHeight="1" x14ac:dyDescent="0.25">
      <c r="B472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25</v>
      </c>
      <c r="C472" s="80" t="str">
        <f>"Novembre"</f>
        <v>Novembre</v>
      </c>
      <c r="D472" s="92"/>
      <c r="E472" s="92" t="s">
        <v>22</v>
      </c>
      <c r="F472" s="92">
        <v>25</v>
      </c>
      <c r="G472" s="92"/>
      <c r="H472" s="92" t="s">
        <v>329</v>
      </c>
      <c r="I472" s="101" t="s">
        <v>440</v>
      </c>
      <c r="J472" s="92">
        <v>7</v>
      </c>
      <c r="K472" s="103">
        <f>11</f>
        <v>11</v>
      </c>
      <c r="L472" s="69">
        <f>IFERROR(IF(Tabella27303236[[#This Row],[Data inizio]]="","",DATE($L$1,Tabella27303236[[#This Row],[Colonna3]],Tabella27303236[[#This Row],[Data inizio]])),"")</f>
        <v>45255</v>
      </c>
      <c r="M472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72" s="60" t="str">
        <f>TEXT(Tabella27303236[[#This Row],[Data piena inizio]],"ggg")</f>
        <v>sab</v>
      </c>
      <c r="O472" s="60" t="str">
        <f>TEXT(Tabella27303236[[#This Row],[Data piena fine]],"ggg")</f>
        <v/>
      </c>
      <c r="P472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</v>
      </c>
    </row>
    <row r="473" spans="2:16" ht="37.5" customHeight="1" x14ac:dyDescent="0.25">
      <c r="B473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26</v>
      </c>
      <c r="C473" s="80" t="str">
        <f>"Novembre"</f>
        <v>Novembre</v>
      </c>
      <c r="D473" s="92"/>
      <c r="E473" s="92" t="s">
        <v>22</v>
      </c>
      <c r="F473" s="92">
        <v>26</v>
      </c>
      <c r="G473" s="92"/>
      <c r="H473" s="92" t="s">
        <v>329</v>
      </c>
      <c r="I473" s="101" t="s">
        <v>168</v>
      </c>
      <c r="J473" s="92">
        <v>7</v>
      </c>
      <c r="K473" s="103">
        <f>11</f>
        <v>11</v>
      </c>
      <c r="L473" s="69">
        <f>IFERROR(IF(Tabella27303236[[#This Row],[Data inizio]]="","",DATE($L$1,Tabella27303236[[#This Row],[Colonna3]],Tabella27303236[[#This Row],[Data inizio]])),"")</f>
        <v>45256</v>
      </c>
      <c r="M473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73" s="60" t="str">
        <f>TEXT(Tabella27303236[[#This Row],[Data piena inizio]],"ggg")</f>
        <v>dom</v>
      </c>
      <c r="O473" s="60" t="str">
        <f>TEXT(Tabella27303236[[#This Row],[Data piena fine]],"ggg")</f>
        <v/>
      </c>
      <c r="P473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74" spans="2:16" ht="37.5" customHeight="1" x14ac:dyDescent="0.25">
      <c r="B474" s="80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26</v>
      </c>
      <c r="C474" s="80" t="str">
        <f t="shared" si="52"/>
        <v>Novembre</v>
      </c>
      <c r="D474" s="92"/>
      <c r="E474" s="92" t="s">
        <v>22</v>
      </c>
      <c r="F474" s="92">
        <v>26</v>
      </c>
      <c r="G474" s="92"/>
      <c r="H474" s="92" t="s">
        <v>329</v>
      </c>
      <c r="I474" s="92" t="s">
        <v>125</v>
      </c>
      <c r="J474" s="92">
        <v>7</v>
      </c>
      <c r="K474" s="103">
        <f>11</f>
        <v>11</v>
      </c>
      <c r="L474" s="69">
        <f>IFERROR(IF(Tabella27303236[[#This Row],[Data inizio]]="","",DATE($L$1,Tabella27303236[[#This Row],[Colonna3]],Tabella27303236[[#This Row],[Data inizio]])),"")</f>
        <v>45256</v>
      </c>
      <c r="M474" s="69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74" s="60" t="str">
        <f>TEXT(Tabella27303236[[#This Row],[Data piena inizio]],"ggg")</f>
        <v>dom</v>
      </c>
      <c r="O474" s="60" t="str">
        <f>TEXT(Tabella27303236[[#This Row],[Data piena fine]],"ggg")</f>
        <v/>
      </c>
      <c r="P474" s="60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75" spans="2:16" ht="37.5" customHeight="1" x14ac:dyDescent="0.25">
      <c r="B475" s="109" t="s">
        <v>28</v>
      </c>
      <c r="C475" s="109" t="s">
        <v>34</v>
      </c>
      <c r="D475" s="110" t="s">
        <v>17</v>
      </c>
      <c r="E475" s="110" t="s">
        <v>16</v>
      </c>
      <c r="F475" s="110" t="s">
        <v>60</v>
      </c>
      <c r="G475" s="110" t="s">
        <v>61</v>
      </c>
      <c r="H475" s="111" t="s">
        <v>30</v>
      </c>
      <c r="I475" s="110" t="s">
        <v>10</v>
      </c>
      <c r="J475" s="126" t="s">
        <v>25</v>
      </c>
      <c r="K475" s="131" t="s">
        <v>109</v>
      </c>
      <c r="L475" s="132" t="s">
        <v>112</v>
      </c>
      <c r="M475" s="132" t="s">
        <v>113</v>
      </c>
      <c r="N475" s="132" t="s">
        <v>114</v>
      </c>
      <c r="O475" s="132" t="s">
        <v>115</v>
      </c>
      <c r="P475" s="132" t="s">
        <v>29</v>
      </c>
    </row>
    <row r="476" spans="2:16" ht="37.5" customHeight="1" x14ac:dyDescent="0.25">
      <c r="B476" s="108" t="str">
        <f>IF(Tabella1[[#This Row],[Data inizio]]="","",IF(AND(Tabella1[[#This Row],[Tipologia]]&lt;&gt;"",Tabella1[[#This Row],[Data fine]]&lt;&gt;""),CONCATENATE(Tabella1[[#This Row],[Data inizio]]," - ",Tabella1[[#This Row],[Data fine]]),IF(AND(Tabella1[[#This Row],[Tipologia]]&lt;&gt;"",Tabella1[[#This Row],[Data fine]]=""),CONCATENATE(Tabella1[[#This Row],[Data inizio]]))))</f>
        <v/>
      </c>
      <c r="C476" s="108" t="str">
        <f t="shared" ref="C476:C481" si="53">"Dicembre - Nuova Stagione 2024"</f>
        <v>Dicembre - Nuova Stagione 2024</v>
      </c>
      <c r="D476" s="95"/>
      <c r="E476" s="95"/>
      <c r="F476" s="95"/>
      <c r="G476" s="95" t="s">
        <v>65</v>
      </c>
      <c r="H476" s="112" t="s">
        <v>571</v>
      </c>
      <c r="I476" s="95"/>
      <c r="J476" s="127"/>
      <c r="K476" s="133">
        <f>12</f>
        <v>12</v>
      </c>
      <c r="L476" s="134" t="str">
        <f>IFERROR(IF(Tabella1[[#This Row],[Data inizio]]="","",DATE($L$1,Tabella1[[#This Row],[Colonna3]],Tabella1[[#This Row],[Data inizio]])),"")</f>
        <v/>
      </c>
      <c r="M476" s="134" t="str">
        <f>IF(Tabella1[[#This Row],[Data fine]]="1° Dicembre",Tabella1[[#This Row],[Data piena inizio]]+1,IF(Tabella1[[#This Row],[Data fine]]="2 Dicembre",Tabella1[[#This Row],[Data piena inizio]]+2,IF(Tabella1[[#This Row],[Data fine]]="3 Dicembre",Tabella1[[#This Row],[Data piena inizio]]+3,IF(Tabella1[[#This Row],[Data fine]]="","",DATE($L$1,Tabella1[[#This Row],[Colonna3]],Tabella1[[#This Row],[Data fine]])))))</f>
        <v/>
      </c>
      <c r="N476" s="135" t="str">
        <f>TEXT(Tabella1[[#This Row],[Data piena inizio]],"ggg")</f>
        <v/>
      </c>
      <c r="O476" s="136" t="str">
        <f>TEXT(Tabella1[[#This Row],[Data piena fine]],"ggg")</f>
        <v/>
      </c>
      <c r="P476" s="135" t="str">
        <f>IFERROR(IF(AND(Tabella1[[#This Row],[Giorno inizio]]="",Tabella1[[#This Row],[Giorno fine]]=""),"",IF(Tabella1[[#This Row],[Giorno fine]]="",Tabella1[[#This Row],[Giorno inizio]],CONCATENATE(Tabella1[[#This Row],[Giorno inizio]]," - ",Tabella1[[#This Row],[Giorno fine]]))),””)</f>
        <v/>
      </c>
    </row>
    <row r="477" spans="2:16" ht="37.5" customHeight="1" x14ac:dyDescent="0.25">
      <c r="B477" s="108" t="str">
        <f>IF(Tabella1[[#This Row],[Data inizio]]="","",IF(AND(Tabella1[[#This Row],[Tipologia]]&lt;&gt;"",Tabella1[[#This Row],[Data fine]]&lt;&gt;""),CONCATENATE(Tabella1[[#This Row],[Data inizio]]," - ",Tabella1[[#This Row],[Data fine]]),IF(AND(Tabella1[[#This Row],[Tipologia]]&lt;&gt;"",Tabella1[[#This Row],[Data fine]]=""),CONCATENATE(Tabella1[[#This Row],[Data inizio]]))))</f>
        <v>28 - 30</v>
      </c>
      <c r="C477" s="108" t="str">
        <f t="shared" si="53"/>
        <v>Dicembre - Nuova Stagione 2024</v>
      </c>
      <c r="D477" s="120"/>
      <c r="E477" s="120" t="s">
        <v>51</v>
      </c>
      <c r="F477" s="120">
        <v>28</v>
      </c>
      <c r="G477" s="120">
        <v>30</v>
      </c>
      <c r="H477" s="120" t="s">
        <v>568</v>
      </c>
      <c r="I477" s="120" t="s">
        <v>569</v>
      </c>
      <c r="J477" s="128">
        <v>7</v>
      </c>
      <c r="K477" s="137">
        <f>12</f>
        <v>12</v>
      </c>
      <c r="L477" s="138">
        <f>IFERROR(IF(Tabella1[[#This Row],[Data inizio]]="","",DATE($L$1,Tabella1[[#This Row],[Colonna3]],Tabella1[[#This Row],[Data inizio]])),"")</f>
        <v>45288</v>
      </c>
      <c r="M477" s="138">
        <f>IF(Tabella1[[#This Row],[Data fine]]="1° Dicembre",Tabella1[[#This Row],[Data piena inizio]]+1,IF(Tabella1[[#This Row],[Data fine]]="2 Dicembre",Tabella1[[#This Row],[Data piena inizio]]+2,IF(Tabella1[[#This Row],[Data fine]]="3 Dicembre",Tabella1[[#This Row],[Data piena inizio]]+3,IF(Tabella1[[#This Row],[Data fine]]="","",DATE($L$1,Tabella1[[#This Row],[Colonna3]],Tabella1[[#This Row],[Data fine]])))))</f>
        <v>45290</v>
      </c>
      <c r="N477" s="121" t="str">
        <f>TEXT(Tabella1[[#This Row],[Data piena inizio]],"ggg")</f>
        <v>gio</v>
      </c>
      <c r="O477" s="121" t="str">
        <f>TEXT(Tabella1[[#This Row],[Data piena fine]],"ggg")</f>
        <v>sab</v>
      </c>
      <c r="P477" s="121" t="str">
        <f>IFERROR(IF(AND(Tabella1[[#This Row],[Giorno inizio]]="",Tabella1[[#This Row],[Giorno fine]]=""),"",IF(Tabella1[[#This Row],[Giorno fine]]="",Tabella1[[#This Row],[Giorno inizio]],CONCATENATE(Tabella1[[#This Row],[Giorno inizio]]," - ",Tabella1[[#This Row],[Giorno fine]]))),””)</f>
        <v>gio - sab</v>
      </c>
    </row>
    <row r="478" spans="2:16" ht="37.5" customHeight="1" x14ac:dyDescent="0.25">
      <c r="B478" s="119" t="str">
        <f>IF(Tabella1[[#This Row],[Data inizio]]="","",IF(AND(Tabella1[[#This Row],[Tipologia]]&lt;&gt;"",Tabella1[[#This Row],[Data fine]]&lt;&gt;""),CONCATENATE(Tabella1[[#This Row],[Data inizio]]," - ",Tabella1[[#This Row],[Data fine]]),IF(AND(Tabella1[[#This Row],[Tipologia]]&lt;&gt;"",Tabella1[[#This Row],[Data fine]]=""),CONCATENATE(Tabella1[[#This Row],[Data inizio]]))))</f>
        <v/>
      </c>
      <c r="C478" s="119" t="str">
        <f t="shared" si="53"/>
        <v>Dicembre - Nuova Stagione 2024</v>
      </c>
      <c r="D478" s="121"/>
      <c r="E478" s="121"/>
      <c r="F478" s="121"/>
      <c r="G478" s="121"/>
      <c r="H478" s="121"/>
      <c r="I478" s="121"/>
      <c r="J478" s="129"/>
      <c r="K478" s="137">
        <f>12</f>
        <v>12</v>
      </c>
      <c r="L478" s="138" t="str">
        <f>IFERROR(IF(Tabella1[[#This Row],[Data inizio]]="","",DATE($L$1,Tabella1[[#This Row],[Colonna3]],Tabella1[[#This Row],[Data inizio]])),"")</f>
        <v/>
      </c>
      <c r="M478" s="138" t="str">
        <f>IF(Tabella1[[#This Row],[Data fine]]="1° Dicembre",Tabella1[[#This Row],[Data piena inizio]]+1,IF(Tabella1[[#This Row],[Data fine]]="2 Dicembre",Tabella1[[#This Row],[Data piena inizio]]+2,IF(Tabella1[[#This Row],[Data fine]]="3 Dicembre",Tabella1[[#This Row],[Data piena inizio]]+3,IF(Tabella1[[#This Row],[Data fine]]="","",DATE($L$1,Tabella1[[#This Row],[Colonna3]],Tabella1[[#This Row],[Data fine]])))))</f>
        <v/>
      </c>
      <c r="N478" s="121" t="str">
        <f>TEXT(Tabella1[[#This Row],[Data piena inizio]],"ggg")</f>
        <v/>
      </c>
      <c r="O478" s="121" t="str">
        <f>TEXT(Tabella1[[#This Row],[Data piena fine]],"ggg")</f>
        <v/>
      </c>
      <c r="P478" s="121" t="str">
        <f>IFERROR(IF(AND(Tabella1[[#This Row],[Giorno inizio]]="",Tabella1[[#This Row],[Giorno fine]]=""),"",IF(Tabella1[[#This Row],[Giorno fine]]="",Tabella1[[#This Row],[Giorno inizio]],CONCATENATE(Tabella1[[#This Row],[Giorno inizio]]," - ",Tabella1[[#This Row],[Giorno fine]]))),””)</f>
        <v/>
      </c>
    </row>
    <row r="479" spans="2:16" ht="37.5" customHeight="1" x14ac:dyDescent="0.25">
      <c r="B479" s="123" t="str">
        <f>IF(Tabella1[[#This Row],[Data inizio]]="","",IF(AND(Tabella1[[#This Row],[Tipologia]]&lt;&gt;"",Tabella1[[#This Row],[Data fine]]&lt;&gt;""),CONCATENATE(Tabella1[[#This Row],[Data inizio]]," - ",Tabella1[[#This Row],[Data fine]]),IF(AND(Tabella1[[#This Row],[Tipologia]]&lt;&gt;"",Tabella1[[#This Row],[Data fine]]=""),CONCATENATE(Tabella1[[#This Row],[Data inizio]]))))</f>
        <v/>
      </c>
      <c r="C479" s="123" t="str">
        <f t="shared" si="53"/>
        <v>Dicembre - Nuova Stagione 2024</v>
      </c>
      <c r="D479" s="121"/>
      <c r="E479" s="121"/>
      <c r="F479" s="121"/>
      <c r="G479" s="121"/>
      <c r="H479" s="121"/>
      <c r="I479" s="121"/>
      <c r="J479" s="129"/>
      <c r="K479" s="139">
        <f>12</f>
        <v>12</v>
      </c>
      <c r="L479" s="140" t="str">
        <f>IFERROR(IF(Tabella1[[#This Row],[Data inizio]]="","",DATE($L$1,Tabella1[[#This Row],[Colonna3]],Tabella1[[#This Row],[Data inizio]])),"")</f>
        <v/>
      </c>
      <c r="M479" s="140" t="str">
        <f>IF(Tabella1[[#This Row],[Data fine]]="1° Dicembre",Tabella1[[#This Row],[Data piena inizio]]+1,IF(Tabella1[[#This Row],[Data fine]]="2 Dicembre",Tabella1[[#This Row],[Data piena inizio]]+2,IF(Tabella1[[#This Row],[Data fine]]="3 Dicembre",Tabella1[[#This Row],[Data piena inizio]]+3,IF(Tabella1[[#This Row],[Data fine]]="","",DATE($L$1,Tabella1[[#This Row],[Colonna3]],Tabella1[[#This Row],[Data fine]])))))</f>
        <v/>
      </c>
      <c r="N479" s="141" t="str">
        <f>TEXT(Tabella1[[#This Row],[Data piena inizio]],"ggg")</f>
        <v/>
      </c>
      <c r="O479" s="141" t="str">
        <f>TEXT(Tabella1[[#This Row],[Data piena fine]],"ggg")</f>
        <v/>
      </c>
      <c r="P479" s="141" t="str">
        <f>IFERROR(IF(AND(Tabella1[[#This Row],[Giorno inizio]]="",Tabella1[[#This Row],[Giorno fine]]=""),"",IF(Tabella1[[#This Row],[Giorno fine]]="",Tabella1[[#This Row],[Giorno inizio]],CONCATENATE(Tabella1[[#This Row],[Giorno inizio]]," - ",Tabella1[[#This Row],[Giorno fine]]))),””)</f>
        <v/>
      </c>
    </row>
    <row r="480" spans="2:16" ht="37.5" customHeight="1" x14ac:dyDescent="0.25">
      <c r="B480" s="123" t="str">
        <f>IF(Tabella1[[#This Row],[Data inizio]]="","",IF(AND(Tabella1[[#This Row],[Tipologia]]&lt;&gt;"",Tabella1[[#This Row],[Data fine]]&lt;&gt;""),CONCATENATE(Tabella1[[#This Row],[Data inizio]]," - ",Tabella1[[#This Row],[Data fine]]),IF(AND(Tabella1[[#This Row],[Tipologia]]&lt;&gt;"",Tabella1[[#This Row],[Data fine]]=""),CONCATENATE(Tabella1[[#This Row],[Data inizio]]))))</f>
        <v/>
      </c>
      <c r="C480" s="123" t="str">
        <f t="shared" si="53"/>
        <v>Dicembre - Nuova Stagione 2024</v>
      </c>
      <c r="D480" s="124"/>
      <c r="E480" s="124"/>
      <c r="F480" s="124"/>
      <c r="G480" s="124"/>
      <c r="H480" s="124"/>
      <c r="I480" s="124"/>
      <c r="J480" s="130"/>
      <c r="K480" s="139">
        <f>12</f>
        <v>12</v>
      </c>
      <c r="L480" s="140" t="str">
        <f>IFERROR(IF(Tabella1[[#This Row],[Data inizio]]="","",DATE($L$1,Tabella1[[#This Row],[Colonna3]],Tabella1[[#This Row],[Data inizio]])),"")</f>
        <v/>
      </c>
      <c r="M480" s="140" t="str">
        <f>IF(Tabella1[[#This Row],[Data fine]]="1° Dicembre",Tabella1[[#This Row],[Data piena inizio]]+1,IF(Tabella1[[#This Row],[Data fine]]="2 Dicembre",Tabella1[[#This Row],[Data piena inizio]]+2,IF(Tabella1[[#This Row],[Data fine]]="3 Dicembre",Tabella1[[#This Row],[Data piena inizio]]+3,IF(Tabella1[[#This Row],[Data fine]]="","",DATE($L$1,Tabella1[[#This Row],[Colonna3]],Tabella1[[#This Row],[Data fine]])))))</f>
        <v/>
      </c>
      <c r="N480" s="141" t="str">
        <f>TEXT(Tabella1[[#This Row],[Data piena inizio]],"ggg")</f>
        <v/>
      </c>
      <c r="O480" s="141" t="str">
        <f>TEXT(Tabella1[[#This Row],[Data piena fine]],"ggg")</f>
        <v/>
      </c>
      <c r="P480" s="141" t="str">
        <f>IFERROR(IF(AND(Tabella1[[#This Row],[Giorno inizio]]="",Tabella1[[#This Row],[Giorno fine]]=""),"",IF(Tabella1[[#This Row],[Giorno fine]]="",Tabella1[[#This Row],[Giorno inizio]],CONCATENATE(Tabella1[[#This Row],[Giorno inizio]]," - ",Tabella1[[#This Row],[Giorno fine]]))),””)</f>
        <v/>
      </c>
    </row>
    <row r="481" spans="2:16" ht="37.5" customHeight="1" x14ac:dyDescent="0.25">
      <c r="B481" s="125" t="str">
        <f>IF(Tabella1[[#This Row],[Data inizio]]="","",IF(AND(Tabella1[[#This Row],[Tipologia]]&lt;&gt;"",Tabella1[[#This Row],[Data fine]]&lt;&gt;""),CONCATENATE(Tabella1[[#This Row],[Data inizio]]," - ",Tabella1[[#This Row],[Data fine]]),IF(AND(Tabella1[[#This Row],[Tipologia]]&lt;&gt;"",Tabella1[[#This Row],[Data fine]]=""),CONCATENATE(Tabella1[[#This Row],[Data inizio]]))))</f>
        <v/>
      </c>
      <c r="C481" s="125" t="str">
        <f t="shared" si="53"/>
        <v>Dicembre - Nuova Stagione 2024</v>
      </c>
      <c r="D481" s="124"/>
      <c r="E481" s="124"/>
      <c r="F481" s="124"/>
      <c r="G481" s="124"/>
      <c r="H481" s="124"/>
      <c r="I481" s="124"/>
      <c r="J481" s="130"/>
      <c r="K481" s="139">
        <f>12</f>
        <v>12</v>
      </c>
      <c r="L481" s="140" t="str">
        <f>IFERROR(IF(Tabella1[[#This Row],[Data inizio]]="","",DATE($L$1,Tabella1[[#This Row],[Colonna3]],Tabella1[[#This Row],[Data inizio]])),"")</f>
        <v/>
      </c>
      <c r="M481" s="140" t="str">
        <f>IF(Tabella1[[#This Row],[Data fine]]="1° Dicembre",Tabella1[[#This Row],[Data piena inizio]]+1,IF(Tabella1[[#This Row],[Data fine]]="2 Dicembre",Tabella1[[#This Row],[Data piena inizio]]+2,IF(Tabella1[[#This Row],[Data fine]]="3 Dicembre",Tabella1[[#This Row],[Data piena inizio]]+3,IF(Tabella1[[#This Row],[Data fine]]="","",DATE($L$1,Tabella1[[#This Row],[Colonna3]],Tabella1[[#This Row],[Data fine]])))))</f>
        <v/>
      </c>
      <c r="N481" s="141" t="str">
        <f>TEXT(Tabella1[[#This Row],[Data piena inizio]],"ggg")</f>
        <v/>
      </c>
      <c r="O481" s="141" t="str">
        <f>TEXT(Tabella1[[#This Row],[Data piena fine]],"ggg")</f>
        <v/>
      </c>
      <c r="P481" s="141" t="str">
        <f>IFERROR(IF(AND(Tabella1[[#This Row],[Giorno inizio]]="",Tabella1[[#This Row],[Giorno fine]]=""),"",IF(Tabella1[[#This Row],[Giorno fine]]="",Tabella1[[#This Row],[Giorno inizio]],CONCATENATE(Tabella1[[#This Row],[Giorno inizio]]," - ",Tabella1[[#This Row],[Giorno fine]]))),””)</f>
        <v/>
      </c>
    </row>
  </sheetData>
  <sheetProtection formatCells="0" formatColumns="0" formatRows="0" insertColumns="0" insertRows="0" insertHyperlinks="0" deleteColumns="0" deleteRows="0" sort="0" autoFilter="0"/>
  <mergeCells count="1">
    <mergeCell ref="B1:J1"/>
  </mergeCells>
  <phoneticPr fontId="5" type="noConversion"/>
  <conditionalFormatting sqref="G1:G3 G8:G33 G38:G118 G246:G249 G477:G1048576 G418:G474 G329:G408 G251:G319 G127:G243">
    <cfRule type="cellIs" dxfId="28" priority="158" operator="between">
      <formula>32</formula>
      <formula>50000</formula>
    </cfRule>
  </conditionalFormatting>
  <conditionalFormatting sqref="G119:G126">
    <cfRule type="cellIs" dxfId="27" priority="1" operator="between">
      <formula>32</formula>
      <formula>50000</formula>
    </cfRule>
  </conditionalFormatting>
  <conditionalFormatting sqref="G244:G245">
    <cfRule type="cellIs" dxfId="26" priority="3" operator="between">
      <formula>32</formula>
      <formula>50000</formula>
    </cfRule>
  </conditionalFormatting>
  <conditionalFormatting sqref="G250">
    <cfRule type="cellIs" dxfId="25" priority="54" operator="between">
      <formula>32</formula>
      <formula>50000</formula>
    </cfRule>
  </conditionalFormatting>
  <conditionalFormatting sqref="G409:G417">
    <cfRule type="cellIs" dxfId="24" priority="11" operator="between">
      <formula>32</formula>
      <formula>50000</formula>
    </cfRule>
  </conditionalFormatting>
  <conditionalFormatting sqref="G475:G476">
    <cfRule type="cellIs" dxfId="23" priority="43" operator="between">
      <formula>32</formula>
      <formula>50000</formula>
    </cfRule>
  </conditionalFormatting>
  <conditionalFormatting sqref="P476:P1048576 P1:P474">
    <cfRule type="containsErrors" dxfId="22" priority="156">
      <formula>ISERROR(P1)</formula>
    </cfRule>
  </conditionalFormatting>
  <conditionalFormatting sqref="P475">
    <cfRule type="containsErrors" dxfId="21" priority="42">
      <formula>ISERROR(P475)</formula>
    </cfRule>
  </conditionalFormatting>
  <dataValidations count="2">
    <dataValidation type="list" allowBlank="1" showInputMessage="1" showErrorMessage="1" sqref="E476:E481 E39:E77 E316:E353 E135:E169 E447:E474 E406:E445 E355:E404 E248:E314 E171:E246" xr:uid="{A4382E54-5646-41DE-9FC5-4493384BB9A7}">
      <formula1>elenco</formula1>
    </dataValidation>
    <dataValidation type="list" allowBlank="1" showInputMessage="1" showErrorMessage="1" sqref="J476:J481 J18:J37 J39:J77 J79:J133 J316:J353 J135:J169 J447:J474 J406:J445 J355:J404 J248:J314 J171:J246" xr:uid="{001AAF9C-476B-4C5E-9062-A274727A9B55}">
      <formula1>zona</formula1>
    </dataValidation>
  </dataValidation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AB8820-FB67-492F-9F5E-4A1AACD71CDC}">
          <x14:formula1>
            <xm:f>Elenchi!$A$1:$A$12</xm:f>
          </x14:formula1>
          <xm:sqref>E3:E7 E9:E16 E18:E37 E79:E133</xm:sqref>
        </x14:dataValidation>
        <x14:dataValidation type="list" allowBlank="1" showInputMessage="1" showErrorMessage="1" xr:uid="{645DCF8D-A65A-4777-B9F7-9006CBC943E9}">
          <x14:formula1>
            <xm:f>Elenchi!$E$1:$E$7</xm:f>
          </x14:formula1>
          <xm:sqref>J3:J7 K5:K7 J9:K16 K18:K37 K135:K137 K39:K77 K79:K118 K171:K177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002F-DB18-4293-BD23-C9282B5639B5}">
  <dimension ref="A1:E12"/>
  <sheetViews>
    <sheetView workbookViewId="0">
      <selection activeCell="E26" sqref="E26"/>
    </sheetView>
  </sheetViews>
  <sheetFormatPr defaultRowHeight="15" x14ac:dyDescent="0.25"/>
  <sheetData>
    <row r="1" spans="1:5" x14ac:dyDescent="0.25">
      <c r="A1" t="s">
        <v>35</v>
      </c>
      <c r="E1">
        <v>1</v>
      </c>
    </row>
    <row r="2" spans="1:5" x14ac:dyDescent="0.25">
      <c r="A2" t="s">
        <v>20</v>
      </c>
      <c r="E2">
        <v>2</v>
      </c>
    </row>
    <row r="3" spans="1:5" x14ac:dyDescent="0.25">
      <c r="A3" t="s">
        <v>56</v>
      </c>
      <c r="E3">
        <v>3</v>
      </c>
    </row>
    <row r="4" spans="1:5" x14ac:dyDescent="0.25">
      <c r="A4" t="s">
        <v>19</v>
      </c>
      <c r="E4">
        <v>4</v>
      </c>
    </row>
    <row r="5" spans="1:5" x14ac:dyDescent="0.25">
      <c r="A5" t="s">
        <v>59</v>
      </c>
      <c r="E5">
        <v>5</v>
      </c>
    </row>
    <row r="6" spans="1:5" x14ac:dyDescent="0.25">
      <c r="A6" t="s">
        <v>51</v>
      </c>
      <c r="E6">
        <v>6</v>
      </c>
    </row>
    <row r="7" spans="1:5" x14ac:dyDescent="0.25">
      <c r="A7" t="s">
        <v>18</v>
      </c>
      <c r="E7">
        <v>7</v>
      </c>
    </row>
    <row r="8" spans="1:5" x14ac:dyDescent="0.25">
      <c r="A8" t="s">
        <v>208</v>
      </c>
    </row>
    <row r="9" spans="1:5" x14ac:dyDescent="0.25">
      <c r="A9" t="s">
        <v>21</v>
      </c>
    </row>
    <row r="10" spans="1:5" x14ac:dyDescent="0.25">
      <c r="A10" t="s">
        <v>22</v>
      </c>
    </row>
    <row r="11" spans="1:5" x14ac:dyDescent="0.25">
      <c r="A11" t="s">
        <v>23</v>
      </c>
    </row>
    <row r="12" spans="1:5" x14ac:dyDescent="0.25">
      <c r="A12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6EFC4-0E24-4876-B33B-6B512FBD943C}">
  <dimension ref="A1:H21"/>
  <sheetViews>
    <sheetView workbookViewId="0">
      <selection activeCell="E18" sqref="E18"/>
    </sheetView>
  </sheetViews>
  <sheetFormatPr defaultRowHeight="15" x14ac:dyDescent="0.25"/>
  <cols>
    <col min="1" max="1" width="22.42578125" bestFit="1" customWidth="1"/>
    <col min="2" max="2" width="11.140625" bestFit="1" customWidth="1"/>
    <col min="3" max="3" width="30.140625" bestFit="1" customWidth="1"/>
    <col min="4" max="5" width="11.5703125" bestFit="1" customWidth="1"/>
    <col min="6" max="6" width="60.5703125" bestFit="1" customWidth="1"/>
    <col min="7" max="7" width="21.7109375" bestFit="1" customWidth="1"/>
    <col min="8" max="8" width="7.5703125" bestFit="1" customWidth="1"/>
  </cols>
  <sheetData>
    <row r="1" spans="1:8" x14ac:dyDescent="0.25">
      <c r="A1" t="s">
        <v>16</v>
      </c>
      <c r="B1" t="s">
        <v>17</v>
      </c>
      <c r="C1" t="s">
        <v>34</v>
      </c>
      <c r="D1" t="s">
        <v>28</v>
      </c>
      <c r="E1" t="s">
        <v>29</v>
      </c>
      <c r="F1" t="s">
        <v>30</v>
      </c>
      <c r="G1" t="s">
        <v>10</v>
      </c>
      <c r="H1" t="s">
        <v>25</v>
      </c>
    </row>
    <row r="2" spans="1:8" x14ac:dyDescent="0.25">
      <c r="A2" t="s">
        <v>51</v>
      </c>
      <c r="C2" t="s">
        <v>207</v>
      </c>
      <c r="D2" t="s">
        <v>235</v>
      </c>
      <c r="E2" t="s">
        <v>266</v>
      </c>
      <c r="F2" t="s">
        <v>435</v>
      </c>
      <c r="G2" t="s">
        <v>125</v>
      </c>
      <c r="H2">
        <v>7</v>
      </c>
    </row>
    <row r="3" spans="1:8" x14ac:dyDescent="0.25">
      <c r="A3" t="s">
        <v>51</v>
      </c>
      <c r="C3" t="s">
        <v>66</v>
      </c>
      <c r="D3" t="s">
        <v>427</v>
      </c>
      <c r="E3" t="s">
        <v>242</v>
      </c>
      <c r="F3" t="s">
        <v>410</v>
      </c>
      <c r="G3" t="s">
        <v>107</v>
      </c>
      <c r="H3">
        <v>6</v>
      </c>
    </row>
    <row r="4" spans="1:8" x14ac:dyDescent="0.25">
      <c r="A4" t="s">
        <v>51</v>
      </c>
      <c r="C4" t="s">
        <v>66</v>
      </c>
      <c r="D4" t="s">
        <v>316</v>
      </c>
      <c r="E4" t="s">
        <v>237</v>
      </c>
      <c r="F4" t="s">
        <v>479</v>
      </c>
      <c r="G4" t="s">
        <v>135</v>
      </c>
      <c r="H4">
        <v>5</v>
      </c>
    </row>
    <row r="5" spans="1:8" x14ac:dyDescent="0.25">
      <c r="A5" t="s">
        <v>51</v>
      </c>
      <c r="C5" t="s">
        <v>66</v>
      </c>
      <c r="D5" t="s">
        <v>343</v>
      </c>
      <c r="E5" t="s">
        <v>237</v>
      </c>
      <c r="F5" t="s">
        <v>555</v>
      </c>
      <c r="G5" t="s">
        <v>161</v>
      </c>
      <c r="H5">
        <v>1</v>
      </c>
    </row>
    <row r="6" spans="1:8" x14ac:dyDescent="0.25">
      <c r="A6" t="s">
        <v>51</v>
      </c>
      <c r="C6" t="s">
        <v>67</v>
      </c>
      <c r="D6" t="s">
        <v>291</v>
      </c>
      <c r="E6" t="s">
        <v>242</v>
      </c>
      <c r="F6" t="s">
        <v>414</v>
      </c>
      <c r="G6" t="s">
        <v>184</v>
      </c>
      <c r="H6">
        <v>6</v>
      </c>
    </row>
    <row r="7" spans="1:8" x14ac:dyDescent="0.25">
      <c r="A7" t="s">
        <v>51</v>
      </c>
      <c r="C7" t="s">
        <v>68</v>
      </c>
      <c r="D7" t="s">
        <v>429</v>
      </c>
      <c r="E7" t="s">
        <v>237</v>
      </c>
      <c r="F7" t="s">
        <v>415</v>
      </c>
      <c r="G7" t="s">
        <v>83</v>
      </c>
      <c r="H7">
        <v>6</v>
      </c>
    </row>
    <row r="8" spans="1:8" x14ac:dyDescent="0.25">
      <c r="A8" t="s">
        <v>51</v>
      </c>
      <c r="C8" t="s">
        <v>69</v>
      </c>
      <c r="D8" t="s">
        <v>354</v>
      </c>
      <c r="E8" t="s">
        <v>237</v>
      </c>
      <c r="F8" t="s">
        <v>42</v>
      </c>
      <c r="G8" t="s">
        <v>43</v>
      </c>
      <c r="H8">
        <v>1</v>
      </c>
    </row>
    <row r="9" spans="1:8" x14ac:dyDescent="0.25">
      <c r="A9" t="s">
        <v>51</v>
      </c>
      <c r="C9" t="s">
        <v>69</v>
      </c>
      <c r="D9" t="s">
        <v>292</v>
      </c>
      <c r="E9" t="s">
        <v>242</v>
      </c>
      <c r="F9" t="s">
        <v>399</v>
      </c>
      <c r="G9" t="s">
        <v>52</v>
      </c>
      <c r="H9">
        <v>3</v>
      </c>
    </row>
    <row r="10" spans="1:8" x14ac:dyDescent="0.25">
      <c r="A10" t="s">
        <v>51</v>
      </c>
      <c r="C10" t="s">
        <v>69</v>
      </c>
      <c r="D10" t="s">
        <v>265</v>
      </c>
      <c r="E10" t="s">
        <v>237</v>
      </c>
      <c r="F10" t="s">
        <v>597</v>
      </c>
      <c r="G10" t="s">
        <v>101</v>
      </c>
      <c r="H10">
        <v>3</v>
      </c>
    </row>
    <row r="11" spans="1:8" x14ac:dyDescent="0.25">
      <c r="A11" t="s">
        <v>51</v>
      </c>
      <c r="C11" t="s">
        <v>70</v>
      </c>
      <c r="D11" t="s">
        <v>473</v>
      </c>
      <c r="E11" t="s">
        <v>242</v>
      </c>
      <c r="F11" t="s">
        <v>497</v>
      </c>
      <c r="G11" t="s">
        <v>122</v>
      </c>
      <c r="H11">
        <v>2</v>
      </c>
    </row>
    <row r="12" spans="1:8" x14ac:dyDescent="0.25">
      <c r="A12" t="s">
        <v>51</v>
      </c>
      <c r="C12" t="s">
        <v>70</v>
      </c>
      <c r="D12" t="s">
        <v>289</v>
      </c>
      <c r="E12" t="s">
        <v>237</v>
      </c>
      <c r="F12" t="s">
        <v>402</v>
      </c>
      <c r="G12" t="s">
        <v>195</v>
      </c>
      <c r="H12">
        <v>3</v>
      </c>
    </row>
    <row r="13" spans="1:8" x14ac:dyDescent="0.25">
      <c r="A13" t="s">
        <v>51</v>
      </c>
      <c r="C13" t="s">
        <v>70</v>
      </c>
      <c r="D13" t="s">
        <v>291</v>
      </c>
      <c r="E13" t="s">
        <v>242</v>
      </c>
      <c r="F13" t="s">
        <v>551</v>
      </c>
      <c r="G13" t="s">
        <v>104</v>
      </c>
      <c r="H13">
        <v>3</v>
      </c>
    </row>
    <row r="14" spans="1:8" x14ac:dyDescent="0.25">
      <c r="A14" t="s">
        <v>51</v>
      </c>
      <c r="C14" t="s">
        <v>71</v>
      </c>
      <c r="D14" t="s">
        <v>470</v>
      </c>
      <c r="E14" t="s">
        <v>224</v>
      </c>
      <c r="F14" t="s">
        <v>554</v>
      </c>
      <c r="G14" t="s">
        <v>92</v>
      </c>
      <c r="H14">
        <v>4</v>
      </c>
    </row>
    <row r="15" spans="1:8" x14ac:dyDescent="0.25">
      <c r="A15" t="s">
        <v>51</v>
      </c>
      <c r="C15" t="s">
        <v>72</v>
      </c>
      <c r="D15" t="s">
        <v>274</v>
      </c>
      <c r="E15" t="s">
        <v>237</v>
      </c>
      <c r="F15" t="s">
        <v>469</v>
      </c>
      <c r="G15" t="s">
        <v>273</v>
      </c>
      <c r="H15">
        <v>4</v>
      </c>
    </row>
    <row r="16" spans="1:8" x14ac:dyDescent="0.25">
      <c r="A16" t="s">
        <v>51</v>
      </c>
      <c r="C16" t="s">
        <v>73</v>
      </c>
      <c r="D16" t="s">
        <v>288</v>
      </c>
      <c r="E16" t="s">
        <v>266</v>
      </c>
      <c r="F16" t="s">
        <v>505</v>
      </c>
      <c r="G16" t="s">
        <v>502</v>
      </c>
      <c r="H16">
        <v>2</v>
      </c>
    </row>
    <row r="17" spans="1:8" x14ac:dyDescent="0.25">
      <c r="A17" t="s">
        <v>51</v>
      </c>
      <c r="C17" t="s">
        <v>73</v>
      </c>
      <c r="D17" t="s">
        <v>473</v>
      </c>
      <c r="E17" t="s">
        <v>237</v>
      </c>
      <c r="F17" t="s">
        <v>471</v>
      </c>
      <c r="G17" t="s">
        <v>147</v>
      </c>
      <c r="H17">
        <v>4</v>
      </c>
    </row>
    <row r="18" spans="1:8" x14ac:dyDescent="0.25">
      <c r="A18" t="s">
        <v>51</v>
      </c>
      <c r="C18" t="s">
        <v>73</v>
      </c>
      <c r="D18" t="s">
        <v>291</v>
      </c>
      <c r="E18" t="s">
        <v>237</v>
      </c>
      <c r="F18" t="s">
        <v>365</v>
      </c>
      <c r="G18" t="s">
        <v>108</v>
      </c>
      <c r="H18">
        <v>1</v>
      </c>
    </row>
    <row r="19" spans="1:8" x14ac:dyDescent="0.25">
      <c r="A19" t="s">
        <v>51</v>
      </c>
      <c r="C19" t="s">
        <v>74</v>
      </c>
      <c r="D19" t="s">
        <v>476</v>
      </c>
      <c r="E19" t="s">
        <v>237</v>
      </c>
      <c r="F19" t="s">
        <v>382</v>
      </c>
      <c r="G19" t="s">
        <v>40</v>
      </c>
      <c r="H19">
        <v>5</v>
      </c>
    </row>
    <row r="20" spans="1:8" x14ac:dyDescent="0.25">
      <c r="A20" t="s">
        <v>51</v>
      </c>
      <c r="C20" t="s">
        <v>74</v>
      </c>
      <c r="D20" t="s">
        <v>248</v>
      </c>
      <c r="E20" t="s">
        <v>237</v>
      </c>
      <c r="F20" t="s">
        <v>570</v>
      </c>
      <c r="G20" t="s">
        <v>172</v>
      </c>
      <c r="H20">
        <v>7</v>
      </c>
    </row>
    <row r="21" spans="1:8" x14ac:dyDescent="0.25">
      <c r="A21" t="s">
        <v>51</v>
      </c>
      <c r="C21" t="s">
        <v>567</v>
      </c>
      <c r="D21" t="s">
        <v>235</v>
      </c>
      <c r="E21" t="s">
        <v>242</v>
      </c>
      <c r="F21" t="s">
        <v>568</v>
      </c>
      <c r="G21" t="s">
        <v>569</v>
      </c>
      <c r="H21">
        <v>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CEDC3-9283-4A8C-A199-EB506945F853}">
  <dimension ref="A1:H5"/>
  <sheetViews>
    <sheetView workbookViewId="0">
      <selection activeCell="E18" sqref="E18"/>
    </sheetView>
  </sheetViews>
  <sheetFormatPr defaultRowHeight="15" x14ac:dyDescent="0.25"/>
  <cols>
    <col min="1" max="1" width="30" bestFit="1" customWidth="1"/>
    <col min="2" max="2" width="11.140625" bestFit="1" customWidth="1"/>
    <col min="3" max="3" width="8.28515625" bestFit="1" customWidth="1"/>
    <col min="4" max="5" width="11.5703125" bestFit="1" customWidth="1"/>
    <col min="6" max="6" width="66.140625" bestFit="1" customWidth="1"/>
    <col min="7" max="7" width="19.42578125" bestFit="1" customWidth="1"/>
    <col min="8" max="8" width="7.5703125" bestFit="1" customWidth="1"/>
  </cols>
  <sheetData>
    <row r="1" spans="1:8" x14ac:dyDescent="0.25">
      <c r="A1" t="s">
        <v>16</v>
      </c>
      <c r="B1" t="s">
        <v>17</v>
      </c>
      <c r="C1" t="s">
        <v>34</v>
      </c>
      <c r="D1" t="s">
        <v>28</v>
      </c>
      <c r="E1" t="s">
        <v>29</v>
      </c>
      <c r="F1" t="s">
        <v>30</v>
      </c>
      <c r="G1" t="s">
        <v>10</v>
      </c>
      <c r="H1" t="s">
        <v>25</v>
      </c>
    </row>
    <row r="2" spans="1:8" x14ac:dyDescent="0.25">
      <c r="A2" t="s">
        <v>35</v>
      </c>
      <c r="C2" t="s">
        <v>67</v>
      </c>
      <c r="D2" t="s">
        <v>214</v>
      </c>
      <c r="E2" t="s">
        <v>217</v>
      </c>
      <c r="F2" t="s">
        <v>209</v>
      </c>
      <c r="G2" t="s">
        <v>87</v>
      </c>
      <c r="H2">
        <v>1</v>
      </c>
    </row>
    <row r="3" spans="1:8" x14ac:dyDescent="0.25">
      <c r="A3" t="s">
        <v>35</v>
      </c>
      <c r="C3" t="s">
        <v>71</v>
      </c>
      <c r="D3" t="s">
        <v>218</v>
      </c>
      <c r="E3" t="s">
        <v>221</v>
      </c>
      <c r="F3" t="s">
        <v>210</v>
      </c>
      <c r="G3" t="s">
        <v>211</v>
      </c>
      <c r="H3">
        <v>1</v>
      </c>
    </row>
    <row r="4" spans="1:8" x14ac:dyDescent="0.25">
      <c r="A4" t="s">
        <v>35</v>
      </c>
      <c r="C4" t="s">
        <v>71</v>
      </c>
      <c r="D4" t="s">
        <v>222</v>
      </c>
      <c r="E4" t="s">
        <v>224</v>
      </c>
      <c r="F4" t="s">
        <v>212</v>
      </c>
      <c r="G4" t="s">
        <v>95</v>
      </c>
      <c r="H4">
        <v>1</v>
      </c>
    </row>
    <row r="5" spans="1:8" x14ac:dyDescent="0.25">
      <c r="A5" t="s">
        <v>35</v>
      </c>
      <c r="C5" t="s">
        <v>71</v>
      </c>
      <c r="D5" t="s">
        <v>222</v>
      </c>
      <c r="E5" t="s">
        <v>224</v>
      </c>
      <c r="F5" t="s">
        <v>213</v>
      </c>
      <c r="G5" t="s">
        <v>52</v>
      </c>
      <c r="H5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3541-170A-4388-AB4A-2BBBD40E85EC}">
  <dimension ref="A1:H28"/>
  <sheetViews>
    <sheetView workbookViewId="0">
      <selection activeCell="E18" sqref="E18"/>
    </sheetView>
  </sheetViews>
  <sheetFormatPr defaultRowHeight="15" x14ac:dyDescent="0.25"/>
  <cols>
    <col min="1" max="1" width="24.5703125" bestFit="1" customWidth="1"/>
    <col min="2" max="2" width="11.140625" bestFit="1" customWidth="1"/>
    <col min="3" max="3" width="10.42578125" bestFit="1" customWidth="1"/>
    <col min="4" max="5" width="11.5703125" bestFit="1" customWidth="1"/>
    <col min="6" max="6" width="60.7109375" bestFit="1" customWidth="1"/>
    <col min="7" max="7" width="19.7109375" bestFit="1" customWidth="1"/>
    <col min="8" max="8" width="7.5703125" bestFit="1" customWidth="1"/>
  </cols>
  <sheetData>
    <row r="1" spans="1:8" x14ac:dyDescent="0.25">
      <c r="A1" t="s">
        <v>16</v>
      </c>
      <c r="B1" t="s">
        <v>17</v>
      </c>
      <c r="C1" t="s">
        <v>34</v>
      </c>
      <c r="D1" t="s">
        <v>28</v>
      </c>
      <c r="E1" t="s">
        <v>29</v>
      </c>
      <c r="F1" t="s">
        <v>30</v>
      </c>
      <c r="G1" t="s">
        <v>10</v>
      </c>
      <c r="H1" t="s">
        <v>25</v>
      </c>
    </row>
    <row r="2" spans="1:8" x14ac:dyDescent="0.25">
      <c r="A2" t="s">
        <v>20</v>
      </c>
      <c r="C2" t="s">
        <v>66</v>
      </c>
      <c r="D2" t="s">
        <v>233</v>
      </c>
      <c r="E2" t="s">
        <v>234</v>
      </c>
      <c r="F2" t="s">
        <v>225</v>
      </c>
      <c r="G2" t="s">
        <v>94</v>
      </c>
      <c r="H2">
        <v>2</v>
      </c>
    </row>
    <row r="3" spans="1:8" x14ac:dyDescent="0.25">
      <c r="A3" t="s">
        <v>20</v>
      </c>
      <c r="C3" t="s">
        <v>66</v>
      </c>
      <c r="D3" t="s">
        <v>233</v>
      </c>
      <c r="E3" t="s">
        <v>234</v>
      </c>
      <c r="F3" t="s">
        <v>226</v>
      </c>
      <c r="G3" t="s">
        <v>101</v>
      </c>
      <c r="H3">
        <v>3</v>
      </c>
    </row>
    <row r="4" spans="1:8" x14ac:dyDescent="0.25">
      <c r="A4" t="s">
        <v>20</v>
      </c>
      <c r="C4" t="s">
        <v>67</v>
      </c>
      <c r="D4" t="s">
        <v>235</v>
      </c>
      <c r="E4" t="s">
        <v>237</v>
      </c>
      <c r="F4" t="s">
        <v>227</v>
      </c>
      <c r="G4" t="s">
        <v>124</v>
      </c>
      <c r="H4">
        <v>2</v>
      </c>
    </row>
    <row r="5" spans="1:8" x14ac:dyDescent="0.25">
      <c r="A5" t="s">
        <v>20</v>
      </c>
      <c r="C5" t="s">
        <v>67</v>
      </c>
      <c r="D5" t="s">
        <v>235</v>
      </c>
      <c r="E5" t="s">
        <v>237</v>
      </c>
      <c r="F5" t="s">
        <v>228</v>
      </c>
      <c r="G5" t="s">
        <v>124</v>
      </c>
      <c r="H5">
        <v>2</v>
      </c>
    </row>
    <row r="6" spans="1:8" x14ac:dyDescent="0.25">
      <c r="A6" t="s">
        <v>20</v>
      </c>
      <c r="C6" t="s">
        <v>68</v>
      </c>
      <c r="D6" t="s">
        <v>238</v>
      </c>
      <c r="E6" t="s">
        <v>221</v>
      </c>
      <c r="F6" t="s">
        <v>229</v>
      </c>
      <c r="G6" t="s">
        <v>88</v>
      </c>
      <c r="H6">
        <v>2</v>
      </c>
    </row>
    <row r="7" spans="1:8" x14ac:dyDescent="0.25">
      <c r="A7" t="s">
        <v>20</v>
      </c>
      <c r="C7" t="s">
        <v>68</v>
      </c>
      <c r="D7" t="s">
        <v>239</v>
      </c>
      <c r="E7" t="s">
        <v>241</v>
      </c>
      <c r="F7" t="s">
        <v>230</v>
      </c>
      <c r="G7" t="s">
        <v>100</v>
      </c>
      <c r="H7">
        <v>2</v>
      </c>
    </row>
    <row r="8" spans="1:8" x14ac:dyDescent="0.25">
      <c r="A8" t="s">
        <v>20</v>
      </c>
      <c r="C8" t="s">
        <v>68</v>
      </c>
      <c r="D8" t="s">
        <v>79</v>
      </c>
      <c r="E8" t="s">
        <v>242</v>
      </c>
      <c r="F8" t="s">
        <v>232</v>
      </c>
      <c r="G8" t="s">
        <v>103</v>
      </c>
      <c r="H8">
        <v>5</v>
      </c>
    </row>
    <row r="9" spans="1:8" x14ac:dyDescent="0.25">
      <c r="A9" t="s">
        <v>20</v>
      </c>
      <c r="C9" t="s">
        <v>68</v>
      </c>
      <c r="D9" t="s">
        <v>79</v>
      </c>
      <c r="E9" t="s">
        <v>242</v>
      </c>
      <c r="F9" t="s">
        <v>231</v>
      </c>
      <c r="G9" t="s">
        <v>103</v>
      </c>
      <c r="H9">
        <v>5</v>
      </c>
    </row>
    <row r="10" spans="1:8" x14ac:dyDescent="0.25">
      <c r="A10" t="s">
        <v>20</v>
      </c>
      <c r="C10" t="s">
        <v>69</v>
      </c>
      <c r="D10" t="s">
        <v>247</v>
      </c>
      <c r="E10" t="s">
        <v>217</v>
      </c>
      <c r="F10" t="s">
        <v>244</v>
      </c>
      <c r="G10" t="s">
        <v>86</v>
      </c>
      <c r="H10">
        <v>6</v>
      </c>
    </row>
    <row r="11" spans="1:8" x14ac:dyDescent="0.25">
      <c r="A11" t="s">
        <v>20</v>
      </c>
      <c r="C11" t="s">
        <v>69</v>
      </c>
      <c r="D11" t="s">
        <v>248</v>
      </c>
      <c r="E11" t="s">
        <v>241</v>
      </c>
      <c r="F11" t="s">
        <v>245</v>
      </c>
      <c r="G11" t="s">
        <v>175</v>
      </c>
      <c r="H11">
        <v>6</v>
      </c>
    </row>
    <row r="12" spans="1:8" x14ac:dyDescent="0.25">
      <c r="A12" t="s">
        <v>20</v>
      </c>
      <c r="C12" t="s">
        <v>69</v>
      </c>
      <c r="D12" t="s">
        <v>320</v>
      </c>
      <c r="E12" t="s">
        <v>221</v>
      </c>
      <c r="F12" t="s">
        <v>246</v>
      </c>
      <c r="G12" t="s">
        <v>90</v>
      </c>
      <c r="H12">
        <v>6</v>
      </c>
    </row>
    <row r="13" spans="1:8" x14ac:dyDescent="0.25">
      <c r="A13" t="s">
        <v>20</v>
      </c>
      <c r="C13" t="s">
        <v>69</v>
      </c>
      <c r="D13" t="s">
        <v>588</v>
      </c>
      <c r="E13" t="s">
        <v>237</v>
      </c>
      <c r="F13" t="s">
        <v>243</v>
      </c>
      <c r="G13" t="s">
        <v>90</v>
      </c>
      <c r="H13">
        <v>6</v>
      </c>
    </row>
    <row r="14" spans="1:8" x14ac:dyDescent="0.25">
      <c r="A14" t="s">
        <v>20</v>
      </c>
      <c r="C14" t="s">
        <v>70</v>
      </c>
      <c r="D14" t="s">
        <v>258</v>
      </c>
      <c r="E14" t="s">
        <v>259</v>
      </c>
      <c r="F14" t="s">
        <v>249</v>
      </c>
      <c r="G14" t="s">
        <v>163</v>
      </c>
      <c r="H14">
        <v>1</v>
      </c>
    </row>
    <row r="15" spans="1:8" x14ac:dyDescent="0.25">
      <c r="A15" t="s">
        <v>20</v>
      </c>
      <c r="C15" t="s">
        <v>70</v>
      </c>
      <c r="D15" t="s">
        <v>258</v>
      </c>
      <c r="E15" t="s">
        <v>259</v>
      </c>
      <c r="F15" t="s">
        <v>250</v>
      </c>
      <c r="G15" t="s">
        <v>163</v>
      </c>
      <c r="H15">
        <v>1</v>
      </c>
    </row>
    <row r="16" spans="1:8" x14ac:dyDescent="0.25">
      <c r="A16" t="s">
        <v>20</v>
      </c>
      <c r="C16" t="s">
        <v>70</v>
      </c>
      <c r="D16" t="s">
        <v>260</v>
      </c>
      <c r="E16" t="s">
        <v>224</v>
      </c>
      <c r="F16" t="s">
        <v>251</v>
      </c>
      <c r="G16" t="s">
        <v>106</v>
      </c>
      <c r="H16">
        <v>1</v>
      </c>
    </row>
    <row r="17" spans="1:8" x14ac:dyDescent="0.25">
      <c r="A17" t="s">
        <v>20</v>
      </c>
      <c r="C17" t="s">
        <v>70</v>
      </c>
      <c r="D17" t="s">
        <v>260</v>
      </c>
      <c r="E17" t="s">
        <v>224</v>
      </c>
      <c r="F17" t="s">
        <v>252</v>
      </c>
      <c r="G17" t="s">
        <v>106</v>
      </c>
      <c r="H17">
        <v>1</v>
      </c>
    </row>
    <row r="18" spans="1:8" x14ac:dyDescent="0.25">
      <c r="A18" t="s">
        <v>20</v>
      </c>
      <c r="C18" t="s">
        <v>70</v>
      </c>
      <c r="D18" t="s">
        <v>261</v>
      </c>
      <c r="E18" t="s">
        <v>262</v>
      </c>
      <c r="F18" t="s">
        <v>255</v>
      </c>
      <c r="G18" t="s">
        <v>106</v>
      </c>
      <c r="H18">
        <v>1</v>
      </c>
    </row>
    <row r="19" spans="1:8" x14ac:dyDescent="0.25">
      <c r="A19" t="s">
        <v>20</v>
      </c>
      <c r="C19" t="s">
        <v>70</v>
      </c>
      <c r="D19" t="s">
        <v>263</v>
      </c>
      <c r="E19" t="s">
        <v>264</v>
      </c>
      <c r="F19" t="s">
        <v>254</v>
      </c>
      <c r="G19" t="s">
        <v>102</v>
      </c>
      <c r="H19">
        <v>1</v>
      </c>
    </row>
    <row r="20" spans="1:8" x14ac:dyDescent="0.25">
      <c r="A20" t="s">
        <v>20</v>
      </c>
      <c r="C20" t="s">
        <v>70</v>
      </c>
      <c r="D20" t="s">
        <v>263</v>
      </c>
      <c r="E20" t="s">
        <v>264</v>
      </c>
      <c r="F20" t="s">
        <v>253</v>
      </c>
      <c r="G20" t="s">
        <v>98</v>
      </c>
      <c r="H20">
        <v>2</v>
      </c>
    </row>
    <row r="21" spans="1:8" x14ac:dyDescent="0.25">
      <c r="A21" t="s">
        <v>20</v>
      </c>
      <c r="C21" t="s">
        <v>70</v>
      </c>
      <c r="D21" t="s">
        <v>429</v>
      </c>
      <c r="E21" t="s">
        <v>266</v>
      </c>
      <c r="F21" t="s">
        <v>269</v>
      </c>
      <c r="G21" t="s">
        <v>85</v>
      </c>
      <c r="H21">
        <v>4</v>
      </c>
    </row>
    <row r="22" spans="1:8" x14ac:dyDescent="0.25">
      <c r="A22" t="s">
        <v>20</v>
      </c>
      <c r="C22" t="s">
        <v>70</v>
      </c>
      <c r="D22" t="s">
        <v>274</v>
      </c>
      <c r="E22" t="s">
        <v>241</v>
      </c>
      <c r="F22" t="s">
        <v>270</v>
      </c>
      <c r="G22" t="s">
        <v>45</v>
      </c>
      <c r="H22">
        <v>3</v>
      </c>
    </row>
    <row r="23" spans="1:8" x14ac:dyDescent="0.25">
      <c r="A23" t="s">
        <v>20</v>
      </c>
      <c r="C23" t="s">
        <v>70</v>
      </c>
      <c r="D23" t="s">
        <v>275</v>
      </c>
      <c r="E23" t="s">
        <v>276</v>
      </c>
      <c r="F23" t="s">
        <v>271</v>
      </c>
      <c r="G23" t="s">
        <v>121</v>
      </c>
      <c r="H23">
        <v>2</v>
      </c>
    </row>
    <row r="24" spans="1:8" x14ac:dyDescent="0.25">
      <c r="A24" t="s">
        <v>20</v>
      </c>
      <c r="C24" t="s">
        <v>71</v>
      </c>
      <c r="D24" t="s">
        <v>265</v>
      </c>
      <c r="E24" t="s">
        <v>266</v>
      </c>
      <c r="F24" t="s">
        <v>256</v>
      </c>
      <c r="G24" t="s">
        <v>186</v>
      </c>
      <c r="H24">
        <v>3</v>
      </c>
    </row>
    <row r="25" spans="1:8" x14ac:dyDescent="0.25">
      <c r="A25" t="s">
        <v>20</v>
      </c>
      <c r="C25" t="s">
        <v>71</v>
      </c>
      <c r="D25" t="s">
        <v>265</v>
      </c>
      <c r="E25" t="s">
        <v>266</v>
      </c>
      <c r="F25" t="s">
        <v>257</v>
      </c>
      <c r="G25" t="s">
        <v>97</v>
      </c>
      <c r="H25">
        <v>4</v>
      </c>
    </row>
    <row r="26" spans="1:8" x14ac:dyDescent="0.25">
      <c r="A26" t="s">
        <v>20</v>
      </c>
      <c r="C26" t="s">
        <v>71</v>
      </c>
      <c r="D26" t="s">
        <v>265</v>
      </c>
      <c r="E26" t="s">
        <v>266</v>
      </c>
      <c r="F26" t="s">
        <v>272</v>
      </c>
      <c r="G26" t="s">
        <v>273</v>
      </c>
      <c r="H26">
        <v>4</v>
      </c>
    </row>
    <row r="27" spans="1:8" x14ac:dyDescent="0.25">
      <c r="A27" t="s">
        <v>20</v>
      </c>
      <c r="C27" t="s">
        <v>72</v>
      </c>
      <c r="D27" t="s">
        <v>277</v>
      </c>
      <c r="E27" t="s">
        <v>234</v>
      </c>
      <c r="F27" t="s">
        <v>267</v>
      </c>
      <c r="G27" t="s">
        <v>49</v>
      </c>
      <c r="H27">
        <v>3</v>
      </c>
    </row>
    <row r="28" spans="1:8" x14ac:dyDescent="0.25">
      <c r="A28" t="s">
        <v>20</v>
      </c>
      <c r="C28" t="s">
        <v>72</v>
      </c>
      <c r="D28" t="s">
        <v>277</v>
      </c>
      <c r="E28" t="s">
        <v>234</v>
      </c>
      <c r="F28" t="s">
        <v>268</v>
      </c>
      <c r="G28" t="s">
        <v>173</v>
      </c>
      <c r="H28">
        <v>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2F7B4-A661-4CB5-842D-66E3D8CE3E74}">
  <dimension ref="A1:H12"/>
  <sheetViews>
    <sheetView workbookViewId="0">
      <selection activeCell="F7" sqref="F7"/>
    </sheetView>
  </sheetViews>
  <sheetFormatPr defaultRowHeight="15" x14ac:dyDescent="0.25"/>
  <cols>
    <col min="1" max="1" width="22.42578125" bestFit="1" customWidth="1"/>
    <col min="2" max="2" width="11.140625" bestFit="1" customWidth="1"/>
    <col min="3" max="3" width="8.85546875" bestFit="1" customWidth="1"/>
    <col min="4" max="5" width="11.5703125" bestFit="1" customWidth="1"/>
    <col min="6" max="6" width="51.7109375" bestFit="1" customWidth="1"/>
    <col min="7" max="7" width="23.85546875" bestFit="1" customWidth="1"/>
    <col min="8" max="8" width="7.5703125" bestFit="1" customWidth="1"/>
  </cols>
  <sheetData>
    <row r="1" spans="1:8" x14ac:dyDescent="0.25">
      <c r="A1" t="s">
        <v>16</v>
      </c>
      <c r="B1" t="s">
        <v>17</v>
      </c>
      <c r="C1" t="s">
        <v>34</v>
      </c>
      <c r="D1" t="s">
        <v>28</v>
      </c>
      <c r="E1" t="s">
        <v>29</v>
      </c>
      <c r="F1" t="s">
        <v>30</v>
      </c>
      <c r="G1" t="s">
        <v>10</v>
      </c>
      <c r="H1" t="s">
        <v>25</v>
      </c>
    </row>
    <row r="2" spans="1:8" x14ac:dyDescent="0.25">
      <c r="A2" t="s">
        <v>59</v>
      </c>
      <c r="C2" t="s">
        <v>32</v>
      </c>
      <c r="D2" t="s">
        <v>286</v>
      </c>
      <c r="E2" t="s">
        <v>221</v>
      </c>
      <c r="F2" t="s">
        <v>278</v>
      </c>
      <c r="G2" t="s">
        <v>64</v>
      </c>
      <c r="H2">
        <v>7</v>
      </c>
    </row>
    <row r="3" spans="1:8" x14ac:dyDescent="0.25">
      <c r="A3" t="s">
        <v>59</v>
      </c>
      <c r="C3" t="s">
        <v>66</v>
      </c>
      <c r="D3" t="s">
        <v>288</v>
      </c>
      <c r="E3" t="s">
        <v>241</v>
      </c>
      <c r="F3" t="s">
        <v>279</v>
      </c>
      <c r="G3" t="s">
        <v>45</v>
      </c>
      <c r="H3">
        <v>3</v>
      </c>
    </row>
    <row r="4" spans="1:8" x14ac:dyDescent="0.25">
      <c r="A4" t="s">
        <v>59</v>
      </c>
      <c r="C4" t="s">
        <v>67</v>
      </c>
      <c r="D4" t="s">
        <v>289</v>
      </c>
      <c r="E4" t="s">
        <v>237</v>
      </c>
      <c r="F4" t="s">
        <v>560</v>
      </c>
      <c r="G4" t="s">
        <v>86</v>
      </c>
      <c r="H4">
        <v>6</v>
      </c>
    </row>
    <row r="5" spans="1:8" x14ac:dyDescent="0.25">
      <c r="A5" t="s">
        <v>59</v>
      </c>
      <c r="C5" t="s">
        <v>67</v>
      </c>
      <c r="D5" t="s">
        <v>290</v>
      </c>
      <c r="E5" t="s">
        <v>237</v>
      </c>
      <c r="F5" t="s">
        <v>581</v>
      </c>
      <c r="G5" t="s">
        <v>90</v>
      </c>
      <c r="H5">
        <v>6</v>
      </c>
    </row>
    <row r="6" spans="1:8" x14ac:dyDescent="0.25">
      <c r="A6" t="s">
        <v>59</v>
      </c>
      <c r="C6" t="s">
        <v>68</v>
      </c>
      <c r="D6" t="s">
        <v>291</v>
      </c>
      <c r="E6" t="s">
        <v>241</v>
      </c>
      <c r="F6" t="s">
        <v>280</v>
      </c>
      <c r="G6" t="s">
        <v>89</v>
      </c>
      <c r="H6">
        <v>2</v>
      </c>
    </row>
    <row r="7" spans="1:8" x14ac:dyDescent="0.25">
      <c r="A7" t="s">
        <v>59</v>
      </c>
      <c r="C7" t="s">
        <v>69</v>
      </c>
      <c r="D7" t="s">
        <v>292</v>
      </c>
      <c r="E7" t="s">
        <v>242</v>
      </c>
      <c r="F7" t="s">
        <v>281</v>
      </c>
      <c r="G7" t="s">
        <v>87</v>
      </c>
      <c r="H7">
        <v>1</v>
      </c>
    </row>
    <row r="8" spans="1:8" x14ac:dyDescent="0.25">
      <c r="A8" t="s">
        <v>59</v>
      </c>
      <c r="C8" t="s">
        <v>69</v>
      </c>
      <c r="D8" t="s">
        <v>290</v>
      </c>
      <c r="E8" t="s">
        <v>266</v>
      </c>
      <c r="F8" t="s">
        <v>482</v>
      </c>
      <c r="G8" t="s">
        <v>98</v>
      </c>
      <c r="H8">
        <v>2</v>
      </c>
    </row>
    <row r="9" spans="1:8" x14ac:dyDescent="0.25">
      <c r="A9" t="s">
        <v>59</v>
      </c>
      <c r="C9" t="s">
        <v>69</v>
      </c>
      <c r="D9" t="s">
        <v>235</v>
      </c>
      <c r="E9" t="s">
        <v>266</v>
      </c>
      <c r="F9" t="s">
        <v>282</v>
      </c>
      <c r="G9" t="s">
        <v>100</v>
      </c>
      <c r="H9">
        <v>2</v>
      </c>
    </row>
    <row r="10" spans="1:8" x14ac:dyDescent="0.25">
      <c r="A10" t="s">
        <v>59</v>
      </c>
      <c r="C10" t="s">
        <v>70</v>
      </c>
      <c r="D10" t="s">
        <v>239</v>
      </c>
      <c r="E10" t="s">
        <v>242</v>
      </c>
      <c r="F10" t="s">
        <v>283</v>
      </c>
      <c r="G10" t="s">
        <v>88</v>
      </c>
      <c r="H10">
        <v>2</v>
      </c>
    </row>
    <row r="11" spans="1:8" x14ac:dyDescent="0.25">
      <c r="A11" t="s">
        <v>59</v>
      </c>
      <c r="C11" t="s">
        <v>70</v>
      </c>
      <c r="D11" t="s">
        <v>430</v>
      </c>
      <c r="E11" t="s">
        <v>266</v>
      </c>
      <c r="F11" t="s">
        <v>284</v>
      </c>
      <c r="G11" t="s">
        <v>50</v>
      </c>
      <c r="H11">
        <v>4</v>
      </c>
    </row>
    <row r="12" spans="1:8" x14ac:dyDescent="0.25">
      <c r="A12" t="s">
        <v>59</v>
      </c>
      <c r="C12" t="s">
        <v>73</v>
      </c>
      <c r="D12" t="s">
        <v>293</v>
      </c>
      <c r="E12" t="s">
        <v>221</v>
      </c>
      <c r="F12" t="s">
        <v>285</v>
      </c>
      <c r="G12" t="s">
        <v>102</v>
      </c>
      <c r="H12">
        <v>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E95D8-8B65-41D8-ADE9-24D0E7ABE347}">
  <dimension ref="A1:H17"/>
  <sheetViews>
    <sheetView workbookViewId="0">
      <selection activeCell="E5" sqref="E5"/>
    </sheetView>
  </sheetViews>
  <sheetFormatPr defaultRowHeight="15" x14ac:dyDescent="0.25"/>
  <cols>
    <col min="1" max="1" width="27.7109375" bestFit="1" customWidth="1"/>
    <col min="2" max="2" width="28" bestFit="1" customWidth="1"/>
    <col min="3" max="3" width="8.85546875" bestFit="1" customWidth="1"/>
    <col min="4" max="5" width="11.5703125" bestFit="1" customWidth="1"/>
    <col min="6" max="6" width="50.5703125" bestFit="1" customWidth="1"/>
    <col min="7" max="7" width="19.7109375" bestFit="1" customWidth="1"/>
    <col min="8" max="8" width="7.5703125" bestFit="1" customWidth="1"/>
  </cols>
  <sheetData>
    <row r="1" spans="1:8" x14ac:dyDescent="0.25">
      <c r="A1" t="s">
        <v>16</v>
      </c>
      <c r="B1" t="s">
        <v>17</v>
      </c>
      <c r="C1" t="s">
        <v>34</v>
      </c>
      <c r="D1" t="s">
        <v>28</v>
      </c>
      <c r="E1" t="s">
        <v>29</v>
      </c>
      <c r="F1" t="s">
        <v>30</v>
      </c>
      <c r="G1" t="s">
        <v>10</v>
      </c>
      <c r="H1" t="s">
        <v>25</v>
      </c>
    </row>
    <row r="2" spans="1:8" x14ac:dyDescent="0.25">
      <c r="A2" t="s">
        <v>21</v>
      </c>
      <c r="C2" t="s">
        <v>32</v>
      </c>
      <c r="D2" t="s">
        <v>287</v>
      </c>
      <c r="E2" t="s">
        <v>259</v>
      </c>
      <c r="F2" t="s">
        <v>294</v>
      </c>
      <c r="G2" t="s">
        <v>90</v>
      </c>
      <c r="H2">
        <v>6</v>
      </c>
    </row>
    <row r="3" spans="1:8" x14ac:dyDescent="0.25">
      <c r="A3" t="s">
        <v>21</v>
      </c>
      <c r="C3" t="s">
        <v>67</v>
      </c>
      <c r="D3" t="s">
        <v>306</v>
      </c>
      <c r="E3" t="s">
        <v>262</v>
      </c>
      <c r="F3" t="s">
        <v>295</v>
      </c>
      <c r="G3" t="s">
        <v>87</v>
      </c>
      <c r="H3">
        <v>1</v>
      </c>
    </row>
    <row r="4" spans="1:8" x14ac:dyDescent="0.25">
      <c r="A4" t="s">
        <v>21</v>
      </c>
      <c r="C4" t="s">
        <v>67</v>
      </c>
      <c r="D4" t="s">
        <v>356</v>
      </c>
      <c r="E4" t="s">
        <v>534</v>
      </c>
      <c r="F4" t="s">
        <v>526</v>
      </c>
      <c r="G4" t="s">
        <v>84</v>
      </c>
      <c r="H4">
        <v>2</v>
      </c>
    </row>
    <row r="5" spans="1:8" x14ac:dyDescent="0.25">
      <c r="A5" t="s">
        <v>21</v>
      </c>
      <c r="C5" t="s">
        <v>67</v>
      </c>
      <c r="D5" t="s">
        <v>307</v>
      </c>
      <c r="E5" t="s">
        <v>259</v>
      </c>
      <c r="F5" t="s">
        <v>480</v>
      </c>
      <c r="G5" t="s">
        <v>133</v>
      </c>
      <c r="H5">
        <v>5</v>
      </c>
    </row>
    <row r="6" spans="1:8" x14ac:dyDescent="0.25">
      <c r="A6" t="s">
        <v>21</v>
      </c>
      <c r="C6" t="s">
        <v>67</v>
      </c>
      <c r="D6" t="s">
        <v>454</v>
      </c>
      <c r="E6" t="s">
        <v>276</v>
      </c>
      <c r="F6" t="s">
        <v>296</v>
      </c>
      <c r="G6" t="s">
        <v>45</v>
      </c>
      <c r="H6">
        <v>3</v>
      </c>
    </row>
    <row r="7" spans="1:8" x14ac:dyDescent="0.25">
      <c r="A7" t="s">
        <v>21</v>
      </c>
      <c r="B7" t="s">
        <v>587</v>
      </c>
      <c r="C7" t="s">
        <v>68</v>
      </c>
      <c r="D7" t="s">
        <v>78</v>
      </c>
      <c r="E7" t="s">
        <v>259</v>
      </c>
      <c r="F7" t="s">
        <v>572</v>
      </c>
      <c r="G7" t="s">
        <v>173</v>
      </c>
      <c r="H7">
        <v>7</v>
      </c>
    </row>
    <row r="8" spans="1:8" x14ac:dyDescent="0.25">
      <c r="A8" t="s">
        <v>21</v>
      </c>
      <c r="C8" t="s">
        <v>69</v>
      </c>
      <c r="D8" t="s">
        <v>311</v>
      </c>
      <c r="E8" t="s">
        <v>276</v>
      </c>
      <c r="F8" t="s">
        <v>297</v>
      </c>
      <c r="G8" t="s">
        <v>83</v>
      </c>
      <c r="H8">
        <v>6</v>
      </c>
    </row>
    <row r="9" spans="1:8" x14ac:dyDescent="0.25">
      <c r="A9" t="s">
        <v>21</v>
      </c>
      <c r="C9" t="s">
        <v>69</v>
      </c>
      <c r="D9" t="s">
        <v>78</v>
      </c>
      <c r="E9" t="s">
        <v>312</v>
      </c>
      <c r="F9" t="s">
        <v>493</v>
      </c>
      <c r="G9" t="s">
        <v>98</v>
      </c>
      <c r="H9">
        <v>2</v>
      </c>
    </row>
    <row r="10" spans="1:8" x14ac:dyDescent="0.25">
      <c r="A10" t="s">
        <v>21</v>
      </c>
      <c r="C10" t="s">
        <v>69</v>
      </c>
      <c r="D10" t="s">
        <v>428</v>
      </c>
      <c r="E10" t="s">
        <v>449</v>
      </c>
      <c r="F10" t="s">
        <v>21</v>
      </c>
      <c r="G10" t="s">
        <v>300</v>
      </c>
      <c r="H10">
        <v>4</v>
      </c>
    </row>
    <row r="11" spans="1:8" x14ac:dyDescent="0.25">
      <c r="A11" t="s">
        <v>21</v>
      </c>
      <c r="C11" t="s">
        <v>69</v>
      </c>
      <c r="D11" t="s">
        <v>309</v>
      </c>
      <c r="E11" t="s">
        <v>310</v>
      </c>
      <c r="F11" t="s">
        <v>323</v>
      </c>
      <c r="G11" t="s">
        <v>46</v>
      </c>
      <c r="H11">
        <v>1</v>
      </c>
    </row>
    <row r="12" spans="1:8" x14ac:dyDescent="0.25">
      <c r="A12" t="s">
        <v>21</v>
      </c>
      <c r="C12" t="s">
        <v>70</v>
      </c>
      <c r="D12" t="s">
        <v>311</v>
      </c>
      <c r="E12" t="s">
        <v>312</v>
      </c>
      <c r="F12" t="s">
        <v>298</v>
      </c>
      <c r="G12" t="s">
        <v>86</v>
      </c>
      <c r="H12">
        <v>6</v>
      </c>
    </row>
    <row r="13" spans="1:8" x14ac:dyDescent="0.25">
      <c r="A13" t="s">
        <v>21</v>
      </c>
      <c r="C13" t="s">
        <v>70</v>
      </c>
      <c r="D13" t="s">
        <v>313</v>
      </c>
      <c r="E13" t="s">
        <v>310</v>
      </c>
      <c r="F13" t="s">
        <v>299</v>
      </c>
      <c r="G13" t="s">
        <v>102</v>
      </c>
      <c r="H13">
        <v>1</v>
      </c>
    </row>
    <row r="14" spans="1:8" x14ac:dyDescent="0.25">
      <c r="A14" t="s">
        <v>21</v>
      </c>
      <c r="C14" t="s">
        <v>70</v>
      </c>
      <c r="D14" t="s">
        <v>80</v>
      </c>
      <c r="E14" t="s">
        <v>310</v>
      </c>
      <c r="F14" t="s">
        <v>500</v>
      </c>
      <c r="G14" t="s">
        <v>105</v>
      </c>
      <c r="H14">
        <v>2</v>
      </c>
    </row>
    <row r="15" spans="1:8" x14ac:dyDescent="0.25">
      <c r="A15" t="s">
        <v>21</v>
      </c>
      <c r="C15" t="s">
        <v>71</v>
      </c>
      <c r="D15" t="s">
        <v>258</v>
      </c>
      <c r="E15" t="s">
        <v>312</v>
      </c>
      <c r="F15" t="s">
        <v>301</v>
      </c>
      <c r="G15" t="s">
        <v>99</v>
      </c>
      <c r="H15">
        <v>3</v>
      </c>
    </row>
    <row r="16" spans="1:8" x14ac:dyDescent="0.25">
      <c r="A16" t="s">
        <v>21</v>
      </c>
      <c r="C16" t="s">
        <v>71</v>
      </c>
      <c r="D16" t="s">
        <v>307</v>
      </c>
      <c r="E16" t="s">
        <v>312</v>
      </c>
      <c r="F16" t="s">
        <v>558</v>
      </c>
      <c r="G16" t="s">
        <v>85</v>
      </c>
      <c r="H16">
        <v>4</v>
      </c>
    </row>
    <row r="17" spans="1:8" x14ac:dyDescent="0.25">
      <c r="A17" t="s">
        <v>21</v>
      </c>
      <c r="C17" t="s">
        <v>73</v>
      </c>
      <c r="D17" t="s">
        <v>458</v>
      </c>
      <c r="E17" t="s">
        <v>312</v>
      </c>
      <c r="F17" t="s">
        <v>302</v>
      </c>
      <c r="G17" t="s">
        <v>49</v>
      </c>
      <c r="H17">
        <v>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D9C3-321F-4F48-96E9-4903DF991547}">
  <sheetPr>
    <pageSetUpPr fitToPage="1"/>
  </sheetPr>
  <dimension ref="A1:BV170"/>
  <sheetViews>
    <sheetView showGridLines="0" view="pageBreakPreview" topLeftCell="A76" zoomScale="101" zoomScaleNormal="100" zoomScaleSheetLayoutView="100" zoomScalePageLayoutView="40" workbookViewId="0">
      <selection activeCell="E102" sqref="E102"/>
    </sheetView>
  </sheetViews>
  <sheetFormatPr defaultColWidth="0" defaultRowHeight="15" x14ac:dyDescent="0.25"/>
  <cols>
    <col min="1" max="1" width="40.7109375" style="157" bestFit="1" customWidth="1"/>
    <col min="2" max="2" width="28" style="158" bestFit="1" customWidth="1"/>
    <col min="3" max="3" width="33.5703125" style="158" bestFit="1" customWidth="1"/>
    <col min="4" max="4" width="13.7109375" style="7" bestFit="1" customWidth="1"/>
    <col min="5" max="5" width="14.7109375" style="7" bestFit="1" customWidth="1"/>
    <col min="6" max="6" width="81.140625" style="7" bestFit="1" customWidth="1"/>
    <col min="7" max="7" width="23.85546875" style="7" bestFit="1" customWidth="1"/>
    <col min="8" max="8" width="12.28515625" style="7" bestFit="1" customWidth="1"/>
    <col min="9" max="9" width="21.140625" style="7" hidden="1" customWidth="1"/>
    <col min="10" max="10" width="19.7109375" style="7" hidden="1" customWidth="1"/>
    <col min="11" max="11" width="19.140625" style="7" hidden="1" customWidth="1"/>
    <col min="12" max="13" width="17.42578125" style="7" hidden="1" customWidth="1"/>
    <col min="14" max="15" width="12.85546875" style="7" hidden="1" customWidth="1"/>
    <col min="16" max="16" width="11.5703125" style="7" hidden="1" customWidth="1"/>
    <col min="17" max="19" width="5" style="7" hidden="1" customWidth="1"/>
    <col min="20" max="20" width="9.140625" style="7" hidden="1" customWidth="1"/>
    <col min="21" max="21" width="2.85546875" style="7" hidden="1" customWidth="1"/>
    <col min="22" max="27" width="9.140625" style="7" hidden="1" customWidth="1"/>
    <col min="28" max="74" width="0" style="7" hidden="1" customWidth="1"/>
    <col min="75" max="16384" width="9.140625" style="7" hidden="1"/>
  </cols>
  <sheetData>
    <row r="1" spans="1:23" ht="86.25" customHeight="1" x14ac:dyDescent="0.25">
      <c r="A1" s="169"/>
      <c r="B1" s="169"/>
      <c r="C1" s="169"/>
      <c r="D1" s="169"/>
      <c r="E1" s="169"/>
      <c r="F1" s="169"/>
      <c r="G1" s="169"/>
      <c r="H1" s="169"/>
      <c r="I1" s="66"/>
      <c r="J1" s="66"/>
      <c r="K1" s="66"/>
      <c r="L1" s="66"/>
      <c r="M1" s="66"/>
      <c r="N1" s="63"/>
      <c r="O1" s="63"/>
      <c r="P1" s="63"/>
      <c r="Q1" s="63"/>
      <c r="R1" s="63"/>
      <c r="S1" s="63"/>
      <c r="T1" s="26"/>
      <c r="U1" s="26"/>
      <c r="V1" s="26"/>
      <c r="W1" s="26"/>
    </row>
    <row r="2" spans="1:23" ht="15" customHeight="1" x14ac:dyDescent="0.25">
      <c r="A2" s="170" t="s">
        <v>318</v>
      </c>
      <c r="B2" s="170"/>
      <c r="C2" s="170"/>
      <c r="D2" s="170"/>
      <c r="E2" s="170"/>
      <c r="F2" s="170"/>
      <c r="G2" s="170"/>
      <c r="H2" s="170"/>
      <c r="I2" s="53"/>
      <c r="J2" s="53"/>
      <c r="K2" s="53"/>
      <c r="L2" s="53"/>
      <c r="M2" s="53"/>
      <c r="N2" s="57"/>
      <c r="O2" s="57"/>
      <c r="P2" s="57"/>
      <c r="Q2" s="2">
        <f>COUNTA(Calendario_Attività_Giovanile[Tipologia])</f>
        <v>444</v>
      </c>
      <c r="R2" s="2">
        <f>COUNTA(Calendario_Attività_Giovanile[Tipologia])</f>
        <v>444</v>
      </c>
      <c r="S2" s="2">
        <f>COUNTA(Calendario_Attività_Giovanile[Tipologia])</f>
        <v>444</v>
      </c>
      <c r="T2" s="2" t="str">
        <f>IF(S2=S3,"","1")</f>
        <v/>
      </c>
      <c r="U2" s="2" t="str">
        <f>IF(T2=T3,"","1")</f>
        <v/>
      </c>
      <c r="V2" s="26"/>
      <c r="W2" s="26"/>
    </row>
    <row r="3" spans="1:23" ht="2.25" customHeight="1" x14ac:dyDescent="0.25">
      <c r="A3" s="170"/>
      <c r="B3" s="170"/>
      <c r="C3" s="170"/>
      <c r="D3" s="170"/>
      <c r="E3" s="170"/>
      <c r="F3" s="170"/>
      <c r="G3" s="170"/>
      <c r="H3" s="170"/>
      <c r="I3" s="53"/>
      <c r="J3" s="53"/>
      <c r="K3" s="53"/>
      <c r="L3" s="53"/>
      <c r="M3" s="53"/>
      <c r="N3" s="57"/>
      <c r="O3" s="57"/>
      <c r="P3" s="57"/>
      <c r="Q3" s="2">
        <f>SUBTOTAL(3,Calendario_Attività_Giovanile[Tipologia])</f>
        <v>444</v>
      </c>
      <c r="R3" s="2">
        <f>SUBTOTAL(3,Calendario_Attività_Giovanile[Tipologia])</f>
        <v>444</v>
      </c>
      <c r="S3" s="2">
        <f>SUBTOTAL(3,Calendario_Attività_Giovanile[Tipologia])</f>
        <v>444</v>
      </c>
      <c r="T3" s="2"/>
      <c r="U3" s="2"/>
      <c r="V3" s="26"/>
      <c r="W3" s="26"/>
    </row>
    <row r="4" spans="1:23" ht="15" customHeight="1" x14ac:dyDescent="0.25">
      <c r="A4" s="168" t="s">
        <v>599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52"/>
      <c r="P4" s="52"/>
      <c r="Q4" s="52"/>
      <c r="R4" s="52"/>
      <c r="S4" s="52"/>
      <c r="T4" s="52"/>
      <c r="U4" s="29"/>
      <c r="V4" s="55"/>
      <c r="W4" s="55"/>
    </row>
    <row r="5" spans="1:23" ht="13.5" hidden="1" customHeight="1" x14ac:dyDescent="0.25">
      <c r="A5" s="152"/>
      <c r="B5" s="153"/>
      <c r="C5" s="154"/>
      <c r="D5" s="56"/>
      <c r="E5" s="56"/>
      <c r="F5" s="56"/>
      <c r="G5" s="56"/>
      <c r="H5" s="56"/>
      <c r="I5" s="56"/>
      <c r="J5" s="56"/>
      <c r="K5" s="56"/>
      <c r="L5" s="56"/>
      <c r="M5" s="56"/>
      <c r="N5" s="55"/>
      <c r="O5" s="55"/>
      <c r="P5" s="55"/>
      <c r="Q5" s="55"/>
      <c r="R5" s="55"/>
      <c r="S5" s="55"/>
      <c r="T5" s="167" t="str">
        <f>IF(SUM(X7:X849)=0,"","RIQUADRO ERRORE")</f>
        <v/>
      </c>
      <c r="U5" s="167"/>
      <c r="V5" s="167"/>
      <c r="W5" s="167"/>
    </row>
    <row r="6" spans="1:23" s="54" customFormat="1" ht="21" x14ac:dyDescent="0.25">
      <c r="A6" s="155" t="s">
        <v>16</v>
      </c>
      <c r="B6" s="156" t="s">
        <v>17</v>
      </c>
      <c r="C6" s="156" t="s">
        <v>34</v>
      </c>
      <c r="D6" s="76" t="s">
        <v>110</v>
      </c>
      <c r="E6" s="76" t="s">
        <v>117</v>
      </c>
      <c r="F6" s="64" t="s">
        <v>30</v>
      </c>
      <c r="G6" s="64" t="s">
        <v>10</v>
      </c>
      <c r="H6" s="64" t="s">
        <v>25</v>
      </c>
      <c r="I6" s="58" t="s">
        <v>116</v>
      </c>
      <c r="J6" s="59" t="s">
        <v>109</v>
      </c>
      <c r="P6" s="54">
        <v>1</v>
      </c>
    </row>
    <row r="7" spans="1:23" ht="18.75" x14ac:dyDescent="0.25">
      <c r="A7" s="151" t="s">
        <v>35</v>
      </c>
      <c r="C7" s="150" t="s">
        <v>67</v>
      </c>
      <c r="D7" s="145" t="s">
        <v>214</v>
      </c>
      <c r="E7" s="145" t="s">
        <v>217</v>
      </c>
      <c r="F7" s="145" t="s">
        <v>209</v>
      </c>
      <c r="G7" s="145" t="s">
        <v>87</v>
      </c>
      <c r="H7" s="145">
        <v>1</v>
      </c>
      <c r="I7" s="146">
        <f t="shared" ref="I7:I38" si="0">IF(A7=A6,"",1)</f>
        <v>1</v>
      </c>
      <c r="J7" s="147">
        <f t="shared" ref="J7:J38" si="1">IF(C7=C6,"",1)</f>
        <v>1</v>
      </c>
      <c r="L7" s="7" t="str">
        <f>IF(A170=A6,3,"")</f>
        <v/>
      </c>
    </row>
    <row r="8" spans="1:23" ht="18.75" x14ac:dyDescent="0.25">
      <c r="A8" s="151" t="s">
        <v>35</v>
      </c>
      <c r="C8" s="150" t="s">
        <v>71</v>
      </c>
      <c r="D8" s="145" t="s">
        <v>218</v>
      </c>
      <c r="E8" s="145" t="s">
        <v>221</v>
      </c>
      <c r="F8" s="145" t="s">
        <v>210</v>
      </c>
      <c r="G8" s="145" t="s">
        <v>211</v>
      </c>
      <c r="H8" s="145">
        <v>1</v>
      </c>
      <c r="I8" s="146" t="str">
        <f t="shared" si="0"/>
        <v/>
      </c>
      <c r="J8" s="147">
        <f t="shared" si="1"/>
        <v>1</v>
      </c>
    </row>
    <row r="9" spans="1:23" ht="18.75" x14ac:dyDescent="0.25">
      <c r="A9" s="151" t="s">
        <v>35</v>
      </c>
      <c r="C9" s="150" t="s">
        <v>71</v>
      </c>
      <c r="D9" s="145" t="s">
        <v>222</v>
      </c>
      <c r="E9" s="145" t="s">
        <v>224</v>
      </c>
      <c r="F9" s="145" t="s">
        <v>212</v>
      </c>
      <c r="G9" s="145" t="s">
        <v>95</v>
      </c>
      <c r="H9" s="145">
        <v>1</v>
      </c>
      <c r="I9" s="146" t="str">
        <f t="shared" si="0"/>
        <v/>
      </c>
      <c r="J9" s="147" t="str">
        <f t="shared" si="1"/>
        <v/>
      </c>
    </row>
    <row r="10" spans="1:23" ht="18.75" x14ac:dyDescent="0.25">
      <c r="A10" s="151" t="s">
        <v>35</v>
      </c>
      <c r="C10" s="150" t="s">
        <v>71</v>
      </c>
      <c r="D10" s="145" t="s">
        <v>222</v>
      </c>
      <c r="E10" s="145" t="s">
        <v>224</v>
      </c>
      <c r="F10" s="145" t="s">
        <v>213</v>
      </c>
      <c r="G10" s="145" t="s">
        <v>52</v>
      </c>
      <c r="H10" s="145">
        <v>3</v>
      </c>
      <c r="I10" s="146" t="str">
        <f t="shared" si="0"/>
        <v/>
      </c>
      <c r="J10" s="147" t="str">
        <f t="shared" si="1"/>
        <v/>
      </c>
    </row>
    <row r="11" spans="1:23" ht="18.75" x14ac:dyDescent="0.25">
      <c r="A11" s="151" t="s">
        <v>20</v>
      </c>
      <c r="C11" s="150" t="s">
        <v>66</v>
      </c>
      <c r="D11" s="145" t="s">
        <v>233</v>
      </c>
      <c r="E11" s="145" t="s">
        <v>234</v>
      </c>
      <c r="F11" s="145" t="s">
        <v>225</v>
      </c>
      <c r="G11" s="145" t="s">
        <v>94</v>
      </c>
      <c r="H11" s="145">
        <v>2</v>
      </c>
      <c r="I11" s="146">
        <f t="shared" si="0"/>
        <v>1</v>
      </c>
      <c r="J11" s="147">
        <f t="shared" si="1"/>
        <v>1</v>
      </c>
    </row>
    <row r="12" spans="1:23" ht="18.75" x14ac:dyDescent="0.25">
      <c r="A12" s="151" t="s">
        <v>20</v>
      </c>
      <c r="C12" s="150" t="s">
        <v>66</v>
      </c>
      <c r="D12" s="145" t="s">
        <v>233</v>
      </c>
      <c r="E12" s="145" t="s">
        <v>234</v>
      </c>
      <c r="F12" s="145" t="s">
        <v>226</v>
      </c>
      <c r="G12" s="145" t="s">
        <v>101</v>
      </c>
      <c r="H12" s="145">
        <v>3</v>
      </c>
      <c r="I12" s="146" t="str">
        <f t="shared" si="0"/>
        <v/>
      </c>
      <c r="J12" s="147" t="str">
        <f t="shared" si="1"/>
        <v/>
      </c>
    </row>
    <row r="13" spans="1:23" ht="18.75" x14ac:dyDescent="0.25">
      <c r="A13" s="151" t="s">
        <v>20</v>
      </c>
      <c r="C13" s="150" t="s">
        <v>67</v>
      </c>
      <c r="D13" s="145" t="s">
        <v>235</v>
      </c>
      <c r="E13" s="145" t="s">
        <v>237</v>
      </c>
      <c r="F13" s="145" t="s">
        <v>227</v>
      </c>
      <c r="G13" s="145" t="s">
        <v>124</v>
      </c>
      <c r="H13" s="145">
        <v>2</v>
      </c>
      <c r="I13" s="146" t="str">
        <f t="shared" si="0"/>
        <v/>
      </c>
      <c r="J13" s="147">
        <f t="shared" si="1"/>
        <v>1</v>
      </c>
    </row>
    <row r="14" spans="1:23" ht="18.75" x14ac:dyDescent="0.25">
      <c r="A14" s="151" t="s">
        <v>20</v>
      </c>
      <c r="C14" s="150" t="s">
        <v>67</v>
      </c>
      <c r="D14" s="145" t="s">
        <v>235</v>
      </c>
      <c r="E14" s="145" t="s">
        <v>237</v>
      </c>
      <c r="F14" s="145" t="s">
        <v>228</v>
      </c>
      <c r="G14" s="145" t="s">
        <v>124</v>
      </c>
      <c r="H14" s="145">
        <v>2</v>
      </c>
      <c r="I14" s="146" t="str">
        <f t="shared" si="0"/>
        <v/>
      </c>
      <c r="J14" s="147" t="str">
        <f t="shared" si="1"/>
        <v/>
      </c>
    </row>
    <row r="15" spans="1:23" ht="18.75" x14ac:dyDescent="0.25">
      <c r="A15" s="151" t="s">
        <v>20</v>
      </c>
      <c r="C15" s="150" t="s">
        <v>68</v>
      </c>
      <c r="D15" s="145" t="s">
        <v>238</v>
      </c>
      <c r="E15" s="145" t="s">
        <v>221</v>
      </c>
      <c r="F15" s="145" t="s">
        <v>229</v>
      </c>
      <c r="G15" s="145" t="s">
        <v>88</v>
      </c>
      <c r="H15" s="145">
        <v>2</v>
      </c>
      <c r="I15" s="146" t="str">
        <f t="shared" si="0"/>
        <v/>
      </c>
      <c r="J15" s="147">
        <f t="shared" si="1"/>
        <v>1</v>
      </c>
    </row>
    <row r="16" spans="1:23" ht="18.75" x14ac:dyDescent="0.25">
      <c r="A16" s="151" t="s">
        <v>20</v>
      </c>
      <c r="C16" s="150" t="s">
        <v>68</v>
      </c>
      <c r="D16" s="145" t="s">
        <v>239</v>
      </c>
      <c r="E16" s="145" t="s">
        <v>241</v>
      </c>
      <c r="F16" s="145" t="s">
        <v>230</v>
      </c>
      <c r="G16" s="145" t="s">
        <v>100</v>
      </c>
      <c r="H16" s="145">
        <v>2</v>
      </c>
      <c r="I16" s="146" t="str">
        <f t="shared" si="0"/>
        <v/>
      </c>
      <c r="J16" s="147" t="str">
        <f t="shared" si="1"/>
        <v/>
      </c>
    </row>
    <row r="17" spans="1:10" ht="18.75" x14ac:dyDescent="0.25">
      <c r="A17" s="151" t="s">
        <v>20</v>
      </c>
      <c r="C17" s="150" t="s">
        <v>68</v>
      </c>
      <c r="D17" s="145" t="s">
        <v>79</v>
      </c>
      <c r="E17" s="145" t="s">
        <v>242</v>
      </c>
      <c r="F17" s="145" t="s">
        <v>232</v>
      </c>
      <c r="G17" s="145" t="s">
        <v>103</v>
      </c>
      <c r="H17" s="145">
        <v>5</v>
      </c>
      <c r="I17" s="146" t="str">
        <f t="shared" si="0"/>
        <v/>
      </c>
      <c r="J17" s="147" t="str">
        <f t="shared" si="1"/>
        <v/>
      </c>
    </row>
    <row r="18" spans="1:10" ht="18.75" x14ac:dyDescent="0.25">
      <c r="A18" s="151" t="s">
        <v>20</v>
      </c>
      <c r="C18" s="150" t="s">
        <v>68</v>
      </c>
      <c r="D18" s="145" t="s">
        <v>79</v>
      </c>
      <c r="E18" s="145" t="s">
        <v>242</v>
      </c>
      <c r="F18" s="145" t="s">
        <v>231</v>
      </c>
      <c r="G18" s="145" t="s">
        <v>103</v>
      </c>
      <c r="H18" s="145">
        <v>5</v>
      </c>
      <c r="I18" s="146" t="str">
        <f t="shared" si="0"/>
        <v/>
      </c>
      <c r="J18" s="147" t="str">
        <f t="shared" si="1"/>
        <v/>
      </c>
    </row>
    <row r="19" spans="1:10" ht="18.75" x14ac:dyDescent="0.25">
      <c r="A19" s="151" t="s">
        <v>20</v>
      </c>
      <c r="C19" s="150" t="s">
        <v>69</v>
      </c>
      <c r="D19" s="145" t="s">
        <v>247</v>
      </c>
      <c r="E19" s="145" t="s">
        <v>217</v>
      </c>
      <c r="F19" s="145" t="s">
        <v>244</v>
      </c>
      <c r="G19" s="145" t="s">
        <v>86</v>
      </c>
      <c r="H19" s="145">
        <v>6</v>
      </c>
      <c r="I19" s="146" t="str">
        <f t="shared" si="0"/>
        <v/>
      </c>
      <c r="J19" s="147">
        <f t="shared" si="1"/>
        <v>1</v>
      </c>
    </row>
    <row r="20" spans="1:10" ht="18.75" x14ac:dyDescent="0.25">
      <c r="A20" s="151" t="s">
        <v>20</v>
      </c>
      <c r="C20" s="150" t="s">
        <v>69</v>
      </c>
      <c r="D20" s="145" t="s">
        <v>248</v>
      </c>
      <c r="E20" s="145" t="s">
        <v>241</v>
      </c>
      <c r="F20" s="145" t="s">
        <v>245</v>
      </c>
      <c r="G20" s="145" t="s">
        <v>175</v>
      </c>
      <c r="H20" s="145">
        <v>6</v>
      </c>
      <c r="I20" s="146" t="str">
        <f t="shared" si="0"/>
        <v/>
      </c>
      <c r="J20" s="147" t="str">
        <f t="shared" si="1"/>
        <v/>
      </c>
    </row>
    <row r="21" spans="1:10" ht="18.75" x14ac:dyDescent="0.25">
      <c r="A21" s="151" t="s">
        <v>20</v>
      </c>
      <c r="C21" s="150" t="s">
        <v>69</v>
      </c>
      <c r="D21" s="145" t="s">
        <v>320</v>
      </c>
      <c r="E21" s="145" t="s">
        <v>221</v>
      </c>
      <c r="F21" s="145" t="s">
        <v>246</v>
      </c>
      <c r="G21" s="145" t="s">
        <v>90</v>
      </c>
      <c r="H21" s="145">
        <v>6</v>
      </c>
      <c r="I21" s="146" t="str">
        <f t="shared" si="0"/>
        <v/>
      </c>
      <c r="J21" s="147" t="str">
        <f t="shared" si="1"/>
        <v/>
      </c>
    </row>
    <row r="22" spans="1:10" ht="18.75" x14ac:dyDescent="0.25">
      <c r="A22" s="151" t="s">
        <v>20</v>
      </c>
      <c r="C22" s="150" t="s">
        <v>69</v>
      </c>
      <c r="D22" s="145" t="s">
        <v>588</v>
      </c>
      <c r="E22" s="145" t="s">
        <v>237</v>
      </c>
      <c r="F22" s="145" t="s">
        <v>243</v>
      </c>
      <c r="G22" s="145" t="s">
        <v>90</v>
      </c>
      <c r="H22" s="145">
        <v>6</v>
      </c>
      <c r="I22" s="146" t="str">
        <f t="shared" si="0"/>
        <v/>
      </c>
      <c r="J22" s="147" t="str">
        <f t="shared" si="1"/>
        <v/>
      </c>
    </row>
    <row r="23" spans="1:10" ht="18.75" x14ac:dyDescent="0.25">
      <c r="A23" s="151" t="s">
        <v>20</v>
      </c>
      <c r="C23" s="150" t="s">
        <v>70</v>
      </c>
      <c r="D23" s="145" t="s">
        <v>258</v>
      </c>
      <c r="E23" s="145" t="s">
        <v>259</v>
      </c>
      <c r="F23" s="145" t="s">
        <v>249</v>
      </c>
      <c r="G23" s="145" t="s">
        <v>163</v>
      </c>
      <c r="H23" s="145">
        <v>1</v>
      </c>
      <c r="I23" s="146" t="str">
        <f t="shared" si="0"/>
        <v/>
      </c>
      <c r="J23" s="147">
        <f t="shared" si="1"/>
        <v>1</v>
      </c>
    </row>
    <row r="24" spans="1:10" ht="18.75" x14ac:dyDescent="0.25">
      <c r="A24" s="151" t="s">
        <v>20</v>
      </c>
      <c r="C24" s="150" t="s">
        <v>70</v>
      </c>
      <c r="D24" s="145" t="s">
        <v>258</v>
      </c>
      <c r="E24" s="145" t="s">
        <v>259</v>
      </c>
      <c r="F24" s="145" t="s">
        <v>250</v>
      </c>
      <c r="G24" s="145" t="s">
        <v>163</v>
      </c>
      <c r="H24" s="145">
        <v>1</v>
      </c>
      <c r="I24" s="146" t="str">
        <f t="shared" si="0"/>
        <v/>
      </c>
      <c r="J24" s="147" t="str">
        <f t="shared" si="1"/>
        <v/>
      </c>
    </row>
    <row r="25" spans="1:10" ht="18.75" x14ac:dyDescent="0.25">
      <c r="A25" s="151" t="s">
        <v>20</v>
      </c>
      <c r="C25" s="150" t="s">
        <v>70</v>
      </c>
      <c r="D25" s="145" t="s">
        <v>260</v>
      </c>
      <c r="E25" s="145" t="s">
        <v>224</v>
      </c>
      <c r="F25" s="145" t="s">
        <v>251</v>
      </c>
      <c r="G25" s="145" t="s">
        <v>106</v>
      </c>
      <c r="H25" s="145">
        <v>1</v>
      </c>
      <c r="I25" s="146" t="str">
        <f t="shared" si="0"/>
        <v/>
      </c>
      <c r="J25" s="147" t="str">
        <f t="shared" si="1"/>
        <v/>
      </c>
    </row>
    <row r="26" spans="1:10" ht="18.75" x14ac:dyDescent="0.25">
      <c r="A26" s="151" t="s">
        <v>20</v>
      </c>
      <c r="C26" s="150" t="s">
        <v>70</v>
      </c>
      <c r="D26" s="145" t="s">
        <v>260</v>
      </c>
      <c r="E26" s="145" t="s">
        <v>224</v>
      </c>
      <c r="F26" s="145" t="s">
        <v>252</v>
      </c>
      <c r="G26" s="145" t="s">
        <v>106</v>
      </c>
      <c r="H26" s="145">
        <v>1</v>
      </c>
      <c r="I26" s="146" t="str">
        <f t="shared" si="0"/>
        <v/>
      </c>
      <c r="J26" s="147" t="str">
        <f t="shared" si="1"/>
        <v/>
      </c>
    </row>
    <row r="27" spans="1:10" ht="18.75" x14ac:dyDescent="0.25">
      <c r="A27" s="151" t="s">
        <v>20</v>
      </c>
      <c r="C27" s="150" t="s">
        <v>70</v>
      </c>
      <c r="D27" s="145" t="s">
        <v>261</v>
      </c>
      <c r="E27" s="145" t="s">
        <v>262</v>
      </c>
      <c r="F27" s="145" t="s">
        <v>255</v>
      </c>
      <c r="G27" s="145" t="s">
        <v>106</v>
      </c>
      <c r="H27" s="145">
        <v>1</v>
      </c>
      <c r="I27" s="146" t="str">
        <f t="shared" si="0"/>
        <v/>
      </c>
      <c r="J27" s="147" t="str">
        <f t="shared" si="1"/>
        <v/>
      </c>
    </row>
    <row r="28" spans="1:10" ht="18.75" x14ac:dyDescent="0.25">
      <c r="A28" s="151" t="s">
        <v>20</v>
      </c>
      <c r="C28" s="150" t="s">
        <v>70</v>
      </c>
      <c r="D28" s="145" t="s">
        <v>263</v>
      </c>
      <c r="E28" s="145" t="s">
        <v>264</v>
      </c>
      <c r="F28" s="145" t="s">
        <v>254</v>
      </c>
      <c r="G28" s="145" t="s">
        <v>102</v>
      </c>
      <c r="H28" s="145">
        <v>1</v>
      </c>
      <c r="I28" s="146" t="str">
        <f t="shared" si="0"/>
        <v/>
      </c>
      <c r="J28" s="147" t="str">
        <f t="shared" si="1"/>
        <v/>
      </c>
    </row>
    <row r="29" spans="1:10" ht="18.75" x14ac:dyDescent="0.25">
      <c r="A29" s="151" t="s">
        <v>20</v>
      </c>
      <c r="C29" s="150" t="s">
        <v>70</v>
      </c>
      <c r="D29" s="145" t="s">
        <v>263</v>
      </c>
      <c r="E29" s="145" t="s">
        <v>264</v>
      </c>
      <c r="F29" s="145" t="s">
        <v>253</v>
      </c>
      <c r="G29" s="145" t="s">
        <v>98</v>
      </c>
      <c r="H29" s="145">
        <v>2</v>
      </c>
      <c r="I29" s="146" t="str">
        <f t="shared" si="0"/>
        <v/>
      </c>
      <c r="J29" s="147" t="str">
        <f t="shared" si="1"/>
        <v/>
      </c>
    </row>
    <row r="30" spans="1:10" ht="18.75" x14ac:dyDescent="0.25">
      <c r="A30" s="151" t="s">
        <v>20</v>
      </c>
      <c r="C30" s="150" t="s">
        <v>70</v>
      </c>
      <c r="D30" s="145" t="s">
        <v>429</v>
      </c>
      <c r="E30" s="145" t="s">
        <v>266</v>
      </c>
      <c r="F30" s="145" t="s">
        <v>269</v>
      </c>
      <c r="G30" s="145" t="s">
        <v>85</v>
      </c>
      <c r="H30" s="145">
        <v>4</v>
      </c>
      <c r="I30" s="146" t="str">
        <f t="shared" si="0"/>
        <v/>
      </c>
      <c r="J30" s="147" t="str">
        <f t="shared" si="1"/>
        <v/>
      </c>
    </row>
    <row r="31" spans="1:10" ht="18.75" x14ac:dyDescent="0.25">
      <c r="A31" s="151" t="s">
        <v>20</v>
      </c>
      <c r="C31" s="150" t="s">
        <v>70</v>
      </c>
      <c r="D31" s="145" t="s">
        <v>274</v>
      </c>
      <c r="E31" s="145" t="s">
        <v>241</v>
      </c>
      <c r="F31" s="145" t="s">
        <v>270</v>
      </c>
      <c r="G31" s="145" t="s">
        <v>45</v>
      </c>
      <c r="H31" s="145">
        <v>3</v>
      </c>
      <c r="I31" s="146" t="str">
        <f t="shared" si="0"/>
        <v/>
      </c>
      <c r="J31" s="147" t="str">
        <f t="shared" si="1"/>
        <v/>
      </c>
    </row>
    <row r="32" spans="1:10" ht="18.75" x14ac:dyDescent="0.25">
      <c r="A32" s="151" t="s">
        <v>20</v>
      </c>
      <c r="C32" s="150" t="s">
        <v>70</v>
      </c>
      <c r="D32" s="145" t="s">
        <v>275</v>
      </c>
      <c r="E32" s="145" t="s">
        <v>276</v>
      </c>
      <c r="F32" s="145" t="s">
        <v>271</v>
      </c>
      <c r="G32" s="145" t="s">
        <v>121</v>
      </c>
      <c r="H32" s="145">
        <v>2</v>
      </c>
      <c r="I32" s="146" t="str">
        <f t="shared" si="0"/>
        <v/>
      </c>
      <c r="J32" s="147" t="str">
        <f t="shared" si="1"/>
        <v/>
      </c>
    </row>
    <row r="33" spans="1:10" ht="18.75" x14ac:dyDescent="0.25">
      <c r="A33" s="151" t="s">
        <v>20</v>
      </c>
      <c r="C33" s="150" t="s">
        <v>71</v>
      </c>
      <c r="D33" s="145" t="s">
        <v>265</v>
      </c>
      <c r="E33" s="145" t="s">
        <v>266</v>
      </c>
      <c r="F33" s="145" t="s">
        <v>256</v>
      </c>
      <c r="G33" s="145" t="s">
        <v>186</v>
      </c>
      <c r="H33" s="145">
        <v>3</v>
      </c>
      <c r="I33" s="146" t="str">
        <f t="shared" si="0"/>
        <v/>
      </c>
      <c r="J33" s="147">
        <f t="shared" si="1"/>
        <v>1</v>
      </c>
    </row>
    <row r="34" spans="1:10" ht="18.75" x14ac:dyDescent="0.25">
      <c r="A34" s="151" t="s">
        <v>20</v>
      </c>
      <c r="C34" s="150" t="s">
        <v>71</v>
      </c>
      <c r="D34" s="145" t="s">
        <v>265</v>
      </c>
      <c r="E34" s="145" t="s">
        <v>266</v>
      </c>
      <c r="F34" s="145" t="s">
        <v>257</v>
      </c>
      <c r="G34" s="145" t="s">
        <v>97</v>
      </c>
      <c r="H34" s="145">
        <v>4</v>
      </c>
      <c r="I34" s="146" t="str">
        <f t="shared" si="0"/>
        <v/>
      </c>
      <c r="J34" s="147" t="str">
        <f t="shared" si="1"/>
        <v/>
      </c>
    </row>
    <row r="35" spans="1:10" ht="18.75" x14ac:dyDescent="0.25">
      <c r="A35" s="151" t="s">
        <v>20</v>
      </c>
      <c r="C35" s="150" t="s">
        <v>71</v>
      </c>
      <c r="D35" s="145" t="s">
        <v>265</v>
      </c>
      <c r="E35" s="145" t="s">
        <v>266</v>
      </c>
      <c r="F35" s="145" t="s">
        <v>272</v>
      </c>
      <c r="G35" s="145" t="s">
        <v>273</v>
      </c>
      <c r="H35" s="145">
        <v>4</v>
      </c>
      <c r="I35" s="146" t="str">
        <f t="shared" si="0"/>
        <v/>
      </c>
      <c r="J35" s="147" t="str">
        <f t="shared" si="1"/>
        <v/>
      </c>
    </row>
    <row r="36" spans="1:10" ht="18.75" x14ac:dyDescent="0.25">
      <c r="A36" s="151" t="s">
        <v>20</v>
      </c>
      <c r="C36" s="150" t="s">
        <v>72</v>
      </c>
      <c r="D36" s="145" t="s">
        <v>277</v>
      </c>
      <c r="E36" s="145" t="s">
        <v>234</v>
      </c>
      <c r="F36" s="145" t="s">
        <v>267</v>
      </c>
      <c r="G36" s="145" t="s">
        <v>49</v>
      </c>
      <c r="H36" s="145">
        <v>3</v>
      </c>
      <c r="I36" s="146" t="str">
        <f t="shared" si="0"/>
        <v/>
      </c>
      <c r="J36" s="147">
        <f t="shared" si="1"/>
        <v>1</v>
      </c>
    </row>
    <row r="37" spans="1:10" ht="18.75" x14ac:dyDescent="0.25">
      <c r="A37" s="151" t="s">
        <v>20</v>
      </c>
      <c r="C37" s="150" t="s">
        <v>72</v>
      </c>
      <c r="D37" s="145" t="s">
        <v>277</v>
      </c>
      <c r="E37" s="145" t="s">
        <v>234</v>
      </c>
      <c r="F37" s="145" t="s">
        <v>268</v>
      </c>
      <c r="G37" s="145" t="s">
        <v>173</v>
      </c>
      <c r="H37" s="145">
        <v>7</v>
      </c>
      <c r="I37" s="146" t="str">
        <f t="shared" si="0"/>
        <v/>
      </c>
      <c r="J37" s="147" t="str">
        <f t="shared" si="1"/>
        <v/>
      </c>
    </row>
    <row r="38" spans="1:10" ht="18.75" x14ac:dyDescent="0.25">
      <c r="A38" s="151" t="s">
        <v>59</v>
      </c>
      <c r="C38" s="150" t="s">
        <v>32</v>
      </c>
      <c r="D38" s="145" t="s">
        <v>286</v>
      </c>
      <c r="E38" s="145" t="s">
        <v>221</v>
      </c>
      <c r="F38" s="145" t="s">
        <v>278</v>
      </c>
      <c r="G38" s="145" t="s">
        <v>64</v>
      </c>
      <c r="H38" s="145">
        <v>7</v>
      </c>
      <c r="I38" s="146">
        <f t="shared" si="0"/>
        <v>1</v>
      </c>
      <c r="J38" s="147">
        <f t="shared" si="1"/>
        <v>1</v>
      </c>
    </row>
    <row r="39" spans="1:10" ht="18.75" x14ac:dyDescent="0.25">
      <c r="A39" s="151" t="s">
        <v>59</v>
      </c>
      <c r="C39" s="150" t="s">
        <v>66</v>
      </c>
      <c r="D39" s="145" t="s">
        <v>288</v>
      </c>
      <c r="E39" s="145" t="s">
        <v>241</v>
      </c>
      <c r="F39" s="145" t="s">
        <v>279</v>
      </c>
      <c r="G39" s="145" t="s">
        <v>45</v>
      </c>
      <c r="H39" s="145">
        <v>3</v>
      </c>
      <c r="I39" s="146" t="str">
        <f t="shared" ref="I39:I70" si="2">IF(A39=A38,"",1)</f>
        <v/>
      </c>
      <c r="J39" s="147">
        <f t="shared" ref="J39:J70" si="3">IF(C39=C38,"",1)</f>
        <v>1</v>
      </c>
    </row>
    <row r="40" spans="1:10" ht="18.75" x14ac:dyDescent="0.25">
      <c r="A40" s="151" t="s">
        <v>59</v>
      </c>
      <c r="C40" s="150" t="s">
        <v>67</v>
      </c>
      <c r="D40" s="145" t="s">
        <v>289</v>
      </c>
      <c r="E40" s="145" t="s">
        <v>237</v>
      </c>
      <c r="F40" s="145" t="s">
        <v>560</v>
      </c>
      <c r="G40" s="145" t="s">
        <v>86</v>
      </c>
      <c r="H40" s="145">
        <v>6</v>
      </c>
      <c r="I40" s="146" t="str">
        <f t="shared" si="2"/>
        <v/>
      </c>
      <c r="J40" s="147">
        <f t="shared" si="3"/>
        <v>1</v>
      </c>
    </row>
    <row r="41" spans="1:10" ht="18.75" x14ac:dyDescent="0.25">
      <c r="A41" s="151" t="s">
        <v>59</v>
      </c>
      <c r="C41" s="150" t="s">
        <v>67</v>
      </c>
      <c r="D41" s="145" t="s">
        <v>290</v>
      </c>
      <c r="E41" s="145" t="s">
        <v>237</v>
      </c>
      <c r="F41" s="145" t="s">
        <v>581</v>
      </c>
      <c r="G41" s="145" t="s">
        <v>90</v>
      </c>
      <c r="H41" s="145">
        <v>6</v>
      </c>
      <c r="I41" s="146" t="str">
        <f t="shared" si="2"/>
        <v/>
      </c>
      <c r="J41" s="147" t="str">
        <f t="shared" si="3"/>
        <v/>
      </c>
    </row>
    <row r="42" spans="1:10" ht="18.75" x14ac:dyDescent="0.25">
      <c r="A42" s="151" t="s">
        <v>59</v>
      </c>
      <c r="C42" s="150" t="s">
        <v>68</v>
      </c>
      <c r="D42" s="145" t="s">
        <v>291</v>
      </c>
      <c r="E42" s="145" t="s">
        <v>241</v>
      </c>
      <c r="F42" s="145" t="s">
        <v>280</v>
      </c>
      <c r="G42" s="145" t="s">
        <v>89</v>
      </c>
      <c r="H42" s="145">
        <v>2</v>
      </c>
      <c r="I42" s="146" t="str">
        <f t="shared" si="2"/>
        <v/>
      </c>
      <c r="J42" s="147">
        <f t="shared" si="3"/>
        <v>1</v>
      </c>
    </row>
    <row r="43" spans="1:10" ht="18.75" x14ac:dyDescent="0.25">
      <c r="A43" s="151" t="s">
        <v>59</v>
      </c>
      <c r="C43" s="150" t="s">
        <v>69</v>
      </c>
      <c r="D43" s="145" t="s">
        <v>292</v>
      </c>
      <c r="E43" s="145" t="s">
        <v>242</v>
      </c>
      <c r="F43" s="145" t="s">
        <v>281</v>
      </c>
      <c r="G43" s="145" t="s">
        <v>87</v>
      </c>
      <c r="H43" s="145">
        <v>1</v>
      </c>
      <c r="I43" s="146" t="str">
        <f t="shared" si="2"/>
        <v/>
      </c>
      <c r="J43" s="147">
        <f t="shared" si="3"/>
        <v>1</v>
      </c>
    </row>
    <row r="44" spans="1:10" ht="18.75" x14ac:dyDescent="0.25">
      <c r="A44" s="151" t="s">
        <v>59</v>
      </c>
      <c r="C44" s="150" t="s">
        <v>69</v>
      </c>
      <c r="D44" s="145" t="s">
        <v>290</v>
      </c>
      <c r="E44" s="145" t="s">
        <v>266</v>
      </c>
      <c r="F44" s="145" t="s">
        <v>482</v>
      </c>
      <c r="G44" s="145" t="s">
        <v>98</v>
      </c>
      <c r="H44" s="145">
        <v>2</v>
      </c>
      <c r="I44" s="146" t="str">
        <f t="shared" si="2"/>
        <v/>
      </c>
      <c r="J44" s="147" t="str">
        <f t="shared" si="3"/>
        <v/>
      </c>
    </row>
    <row r="45" spans="1:10" ht="18.75" x14ac:dyDescent="0.25">
      <c r="A45" s="151" t="s">
        <v>59</v>
      </c>
      <c r="C45" s="150" t="s">
        <v>69</v>
      </c>
      <c r="D45" s="145" t="s">
        <v>235</v>
      </c>
      <c r="E45" s="145" t="s">
        <v>266</v>
      </c>
      <c r="F45" s="145" t="s">
        <v>282</v>
      </c>
      <c r="G45" s="145" t="s">
        <v>100</v>
      </c>
      <c r="H45" s="145">
        <v>2</v>
      </c>
      <c r="I45" s="146" t="str">
        <f t="shared" si="2"/>
        <v/>
      </c>
      <c r="J45" s="147" t="str">
        <f t="shared" si="3"/>
        <v/>
      </c>
    </row>
    <row r="46" spans="1:10" ht="18.75" x14ac:dyDescent="0.25">
      <c r="A46" s="151" t="s">
        <v>59</v>
      </c>
      <c r="C46" s="150" t="s">
        <v>70</v>
      </c>
      <c r="D46" s="145" t="s">
        <v>239</v>
      </c>
      <c r="E46" s="145" t="s">
        <v>242</v>
      </c>
      <c r="F46" s="145" t="s">
        <v>283</v>
      </c>
      <c r="G46" s="145" t="s">
        <v>88</v>
      </c>
      <c r="H46" s="145">
        <v>2</v>
      </c>
      <c r="I46" s="146" t="str">
        <f t="shared" si="2"/>
        <v/>
      </c>
      <c r="J46" s="147">
        <f t="shared" si="3"/>
        <v>1</v>
      </c>
    </row>
    <row r="47" spans="1:10" ht="18.75" x14ac:dyDescent="0.25">
      <c r="A47" s="151" t="s">
        <v>59</v>
      </c>
      <c r="C47" s="150" t="s">
        <v>70</v>
      </c>
      <c r="D47" s="145" t="s">
        <v>430</v>
      </c>
      <c r="E47" s="145" t="s">
        <v>266</v>
      </c>
      <c r="F47" s="145" t="s">
        <v>284</v>
      </c>
      <c r="G47" s="145" t="s">
        <v>50</v>
      </c>
      <c r="H47" s="145">
        <v>4</v>
      </c>
      <c r="I47" s="146" t="str">
        <f t="shared" si="2"/>
        <v/>
      </c>
      <c r="J47" s="147" t="str">
        <f t="shared" si="3"/>
        <v/>
      </c>
    </row>
    <row r="48" spans="1:10" ht="18.75" x14ac:dyDescent="0.25">
      <c r="A48" s="151" t="s">
        <v>59</v>
      </c>
      <c r="C48" s="150" t="s">
        <v>73</v>
      </c>
      <c r="D48" s="145" t="s">
        <v>293</v>
      </c>
      <c r="E48" s="145" t="s">
        <v>221</v>
      </c>
      <c r="F48" s="145" t="s">
        <v>285</v>
      </c>
      <c r="G48" s="145" t="s">
        <v>102</v>
      </c>
      <c r="H48" s="145">
        <v>1</v>
      </c>
      <c r="I48" s="146" t="str">
        <f t="shared" si="2"/>
        <v/>
      </c>
      <c r="J48" s="147">
        <f t="shared" si="3"/>
        <v>1</v>
      </c>
    </row>
    <row r="49" spans="1:10" ht="18.75" x14ac:dyDescent="0.25">
      <c r="A49" s="151" t="s">
        <v>51</v>
      </c>
      <c r="C49" s="150" t="s">
        <v>207</v>
      </c>
      <c r="D49" s="145" t="s">
        <v>235</v>
      </c>
      <c r="E49" s="145" t="s">
        <v>266</v>
      </c>
      <c r="F49" s="145" t="s">
        <v>435</v>
      </c>
      <c r="G49" s="145" t="s">
        <v>125</v>
      </c>
      <c r="H49" s="145">
        <v>7</v>
      </c>
      <c r="I49" s="146">
        <f t="shared" si="2"/>
        <v>1</v>
      </c>
      <c r="J49" s="147">
        <f t="shared" si="3"/>
        <v>1</v>
      </c>
    </row>
    <row r="50" spans="1:10" ht="18.75" x14ac:dyDescent="0.25">
      <c r="A50" s="151" t="s">
        <v>51</v>
      </c>
      <c r="C50" s="150" t="s">
        <v>66</v>
      </c>
      <c r="D50" s="145" t="s">
        <v>427</v>
      </c>
      <c r="E50" s="145" t="s">
        <v>242</v>
      </c>
      <c r="F50" s="145" t="s">
        <v>410</v>
      </c>
      <c r="G50" s="145" t="s">
        <v>107</v>
      </c>
      <c r="H50" s="145">
        <v>6</v>
      </c>
      <c r="I50" s="146" t="str">
        <f t="shared" si="2"/>
        <v/>
      </c>
      <c r="J50" s="147">
        <f t="shared" si="3"/>
        <v>1</v>
      </c>
    </row>
    <row r="51" spans="1:10" ht="18.75" x14ac:dyDescent="0.25">
      <c r="A51" s="151" t="s">
        <v>51</v>
      </c>
      <c r="C51" s="150" t="s">
        <v>66</v>
      </c>
      <c r="D51" s="145" t="s">
        <v>316</v>
      </c>
      <c r="E51" s="145" t="s">
        <v>237</v>
      </c>
      <c r="F51" s="145" t="s">
        <v>479</v>
      </c>
      <c r="G51" s="145" t="s">
        <v>135</v>
      </c>
      <c r="H51" s="145">
        <v>5</v>
      </c>
      <c r="I51" s="146" t="str">
        <f t="shared" si="2"/>
        <v/>
      </c>
      <c r="J51" s="147" t="str">
        <f t="shared" si="3"/>
        <v/>
      </c>
    </row>
    <row r="52" spans="1:10" ht="18.75" x14ac:dyDescent="0.25">
      <c r="A52" s="151" t="s">
        <v>51</v>
      </c>
      <c r="C52" s="150" t="s">
        <v>66</v>
      </c>
      <c r="D52" s="145" t="s">
        <v>343</v>
      </c>
      <c r="E52" s="145" t="s">
        <v>237</v>
      </c>
      <c r="F52" s="145" t="s">
        <v>555</v>
      </c>
      <c r="G52" s="145" t="s">
        <v>161</v>
      </c>
      <c r="H52" s="145">
        <v>1</v>
      </c>
      <c r="I52" s="146" t="str">
        <f t="shared" si="2"/>
        <v/>
      </c>
      <c r="J52" s="147" t="str">
        <f t="shared" si="3"/>
        <v/>
      </c>
    </row>
    <row r="53" spans="1:10" ht="18.75" x14ac:dyDescent="0.25">
      <c r="A53" s="151" t="s">
        <v>51</v>
      </c>
      <c r="C53" s="150" t="s">
        <v>67</v>
      </c>
      <c r="D53" s="145" t="s">
        <v>291</v>
      </c>
      <c r="E53" s="145" t="s">
        <v>242</v>
      </c>
      <c r="F53" s="145" t="s">
        <v>414</v>
      </c>
      <c r="G53" s="145" t="s">
        <v>184</v>
      </c>
      <c r="H53" s="145">
        <v>6</v>
      </c>
      <c r="I53" s="146" t="str">
        <f t="shared" si="2"/>
        <v/>
      </c>
      <c r="J53" s="147">
        <f t="shared" si="3"/>
        <v>1</v>
      </c>
    </row>
    <row r="54" spans="1:10" ht="18.75" x14ac:dyDescent="0.25">
      <c r="A54" s="151" t="s">
        <v>51</v>
      </c>
      <c r="C54" s="150" t="s">
        <v>68</v>
      </c>
      <c r="D54" s="145" t="s">
        <v>429</v>
      </c>
      <c r="E54" s="145" t="s">
        <v>237</v>
      </c>
      <c r="F54" s="145" t="s">
        <v>415</v>
      </c>
      <c r="G54" s="145" t="s">
        <v>83</v>
      </c>
      <c r="H54" s="145">
        <v>6</v>
      </c>
      <c r="I54" s="146" t="str">
        <f t="shared" si="2"/>
        <v/>
      </c>
      <c r="J54" s="147">
        <f t="shared" si="3"/>
        <v>1</v>
      </c>
    </row>
    <row r="55" spans="1:10" ht="18.75" x14ac:dyDescent="0.25">
      <c r="A55" s="151" t="s">
        <v>51</v>
      </c>
      <c r="C55" s="150" t="s">
        <v>69</v>
      </c>
      <c r="D55" s="145" t="s">
        <v>354</v>
      </c>
      <c r="E55" s="145" t="s">
        <v>237</v>
      </c>
      <c r="F55" s="145" t="s">
        <v>42</v>
      </c>
      <c r="G55" s="145" t="s">
        <v>43</v>
      </c>
      <c r="H55" s="145">
        <v>1</v>
      </c>
      <c r="I55" s="146" t="str">
        <f t="shared" si="2"/>
        <v/>
      </c>
      <c r="J55" s="147">
        <f t="shared" si="3"/>
        <v>1</v>
      </c>
    </row>
    <row r="56" spans="1:10" ht="18.75" x14ac:dyDescent="0.25">
      <c r="A56" s="151" t="s">
        <v>51</v>
      </c>
      <c r="C56" s="150" t="s">
        <v>69</v>
      </c>
      <c r="D56" s="145" t="s">
        <v>292</v>
      </c>
      <c r="E56" s="145" t="s">
        <v>242</v>
      </c>
      <c r="F56" s="145" t="s">
        <v>399</v>
      </c>
      <c r="G56" s="145" t="s">
        <v>52</v>
      </c>
      <c r="H56" s="145">
        <v>3</v>
      </c>
      <c r="I56" s="146" t="str">
        <f t="shared" si="2"/>
        <v/>
      </c>
      <c r="J56" s="147" t="str">
        <f t="shared" si="3"/>
        <v/>
      </c>
    </row>
    <row r="57" spans="1:10" ht="18.75" x14ac:dyDescent="0.25">
      <c r="A57" s="151" t="s">
        <v>51</v>
      </c>
      <c r="C57" s="150" t="s">
        <v>69</v>
      </c>
      <c r="D57" s="145" t="s">
        <v>265</v>
      </c>
      <c r="E57" s="145" t="s">
        <v>237</v>
      </c>
      <c r="F57" s="145" t="s">
        <v>597</v>
      </c>
      <c r="G57" s="145" t="s">
        <v>101</v>
      </c>
      <c r="H57" s="145">
        <v>3</v>
      </c>
      <c r="I57" s="146" t="str">
        <f t="shared" si="2"/>
        <v/>
      </c>
      <c r="J57" s="147" t="str">
        <f t="shared" si="3"/>
        <v/>
      </c>
    </row>
    <row r="58" spans="1:10" ht="18.75" x14ac:dyDescent="0.25">
      <c r="A58" s="151" t="s">
        <v>51</v>
      </c>
      <c r="C58" s="150" t="s">
        <v>70</v>
      </c>
      <c r="D58" s="145" t="s">
        <v>473</v>
      </c>
      <c r="E58" s="145" t="s">
        <v>242</v>
      </c>
      <c r="F58" s="145" t="s">
        <v>497</v>
      </c>
      <c r="G58" s="145" t="s">
        <v>122</v>
      </c>
      <c r="H58" s="145">
        <v>2</v>
      </c>
      <c r="I58" s="146" t="str">
        <f t="shared" si="2"/>
        <v/>
      </c>
      <c r="J58" s="147">
        <f t="shared" si="3"/>
        <v>1</v>
      </c>
    </row>
    <row r="59" spans="1:10" ht="18.75" x14ac:dyDescent="0.25">
      <c r="A59" s="151" t="s">
        <v>51</v>
      </c>
      <c r="C59" s="150" t="s">
        <v>70</v>
      </c>
      <c r="D59" s="145" t="s">
        <v>289</v>
      </c>
      <c r="E59" s="145" t="s">
        <v>237</v>
      </c>
      <c r="F59" s="145" t="s">
        <v>402</v>
      </c>
      <c r="G59" s="145" t="s">
        <v>195</v>
      </c>
      <c r="H59" s="145">
        <v>3</v>
      </c>
      <c r="I59" s="146" t="str">
        <f t="shared" si="2"/>
        <v/>
      </c>
      <c r="J59" s="147" t="str">
        <f t="shared" si="3"/>
        <v/>
      </c>
    </row>
    <row r="60" spans="1:10" ht="18.75" x14ac:dyDescent="0.25">
      <c r="A60" s="151" t="s">
        <v>51</v>
      </c>
      <c r="C60" s="150" t="s">
        <v>70</v>
      </c>
      <c r="D60" s="145" t="s">
        <v>291</v>
      </c>
      <c r="E60" s="145" t="s">
        <v>242</v>
      </c>
      <c r="F60" s="145" t="s">
        <v>551</v>
      </c>
      <c r="G60" s="145" t="s">
        <v>104</v>
      </c>
      <c r="H60" s="145">
        <v>3</v>
      </c>
      <c r="I60" s="146" t="str">
        <f t="shared" si="2"/>
        <v/>
      </c>
      <c r="J60" s="147" t="str">
        <f t="shared" si="3"/>
        <v/>
      </c>
    </row>
    <row r="61" spans="1:10" ht="18.75" x14ac:dyDescent="0.25">
      <c r="A61" s="151" t="s">
        <v>51</v>
      </c>
      <c r="C61" s="150" t="s">
        <v>71</v>
      </c>
      <c r="D61" s="145" t="s">
        <v>470</v>
      </c>
      <c r="E61" s="145" t="s">
        <v>224</v>
      </c>
      <c r="F61" s="145" t="s">
        <v>554</v>
      </c>
      <c r="G61" s="145" t="s">
        <v>92</v>
      </c>
      <c r="H61" s="145">
        <v>4</v>
      </c>
      <c r="I61" s="146" t="str">
        <f t="shared" si="2"/>
        <v/>
      </c>
      <c r="J61" s="147">
        <f t="shared" si="3"/>
        <v>1</v>
      </c>
    </row>
    <row r="62" spans="1:10" ht="18.75" x14ac:dyDescent="0.25">
      <c r="A62" s="151" t="s">
        <v>51</v>
      </c>
      <c r="C62" s="150" t="s">
        <v>72</v>
      </c>
      <c r="D62" s="145" t="s">
        <v>274</v>
      </c>
      <c r="E62" s="145" t="s">
        <v>237</v>
      </c>
      <c r="F62" s="145" t="s">
        <v>469</v>
      </c>
      <c r="G62" s="145" t="s">
        <v>273</v>
      </c>
      <c r="H62" s="145">
        <v>4</v>
      </c>
      <c r="I62" s="146" t="str">
        <f t="shared" si="2"/>
        <v/>
      </c>
      <c r="J62" s="147">
        <f t="shared" si="3"/>
        <v>1</v>
      </c>
    </row>
    <row r="63" spans="1:10" ht="18.75" x14ac:dyDescent="0.25">
      <c r="A63" s="151" t="s">
        <v>51</v>
      </c>
      <c r="C63" s="150" t="s">
        <v>73</v>
      </c>
      <c r="D63" s="145" t="s">
        <v>288</v>
      </c>
      <c r="E63" s="145" t="s">
        <v>266</v>
      </c>
      <c r="F63" s="145" t="s">
        <v>505</v>
      </c>
      <c r="G63" s="145" t="s">
        <v>502</v>
      </c>
      <c r="H63" s="145">
        <v>2</v>
      </c>
      <c r="I63" s="146" t="str">
        <f t="shared" si="2"/>
        <v/>
      </c>
      <c r="J63" s="147">
        <f t="shared" si="3"/>
        <v>1</v>
      </c>
    </row>
    <row r="64" spans="1:10" ht="18.75" x14ac:dyDescent="0.25">
      <c r="A64" s="151" t="s">
        <v>51</v>
      </c>
      <c r="C64" s="150" t="s">
        <v>73</v>
      </c>
      <c r="D64" s="145" t="s">
        <v>473</v>
      </c>
      <c r="E64" s="145" t="s">
        <v>237</v>
      </c>
      <c r="F64" s="145" t="s">
        <v>471</v>
      </c>
      <c r="G64" s="145" t="s">
        <v>147</v>
      </c>
      <c r="H64" s="145">
        <v>4</v>
      </c>
      <c r="I64" s="146" t="str">
        <f t="shared" si="2"/>
        <v/>
      </c>
      <c r="J64" s="147" t="str">
        <f t="shared" si="3"/>
        <v/>
      </c>
    </row>
    <row r="65" spans="1:10" ht="18.75" x14ac:dyDescent="0.25">
      <c r="A65" s="151" t="s">
        <v>51</v>
      </c>
      <c r="C65" s="150" t="s">
        <v>73</v>
      </c>
      <c r="D65" s="145" t="s">
        <v>291</v>
      </c>
      <c r="E65" s="145" t="s">
        <v>237</v>
      </c>
      <c r="F65" s="145" t="s">
        <v>365</v>
      </c>
      <c r="G65" s="145" t="s">
        <v>108</v>
      </c>
      <c r="H65" s="145">
        <v>1</v>
      </c>
      <c r="I65" s="146" t="str">
        <f t="shared" si="2"/>
        <v/>
      </c>
      <c r="J65" s="147" t="str">
        <f t="shared" si="3"/>
        <v/>
      </c>
    </row>
    <row r="66" spans="1:10" ht="18.75" x14ac:dyDescent="0.25">
      <c r="A66" s="151" t="s">
        <v>51</v>
      </c>
      <c r="C66" s="150" t="s">
        <v>74</v>
      </c>
      <c r="D66" s="145" t="s">
        <v>476</v>
      </c>
      <c r="E66" s="145" t="s">
        <v>237</v>
      </c>
      <c r="F66" s="145" t="s">
        <v>382</v>
      </c>
      <c r="G66" s="145" t="s">
        <v>40</v>
      </c>
      <c r="H66" s="145">
        <v>5</v>
      </c>
      <c r="I66" s="146" t="str">
        <f t="shared" si="2"/>
        <v/>
      </c>
      <c r="J66" s="147">
        <f t="shared" si="3"/>
        <v>1</v>
      </c>
    </row>
    <row r="67" spans="1:10" ht="18.75" x14ac:dyDescent="0.25">
      <c r="A67" s="151" t="s">
        <v>51</v>
      </c>
      <c r="C67" s="150" t="s">
        <v>74</v>
      </c>
      <c r="D67" s="145" t="s">
        <v>248</v>
      </c>
      <c r="E67" s="145" t="s">
        <v>237</v>
      </c>
      <c r="F67" s="145" t="s">
        <v>570</v>
      </c>
      <c r="G67" s="145" t="s">
        <v>172</v>
      </c>
      <c r="H67" s="145">
        <v>7</v>
      </c>
      <c r="I67" s="146" t="str">
        <f t="shared" si="2"/>
        <v/>
      </c>
      <c r="J67" s="147" t="str">
        <f t="shared" si="3"/>
        <v/>
      </c>
    </row>
    <row r="68" spans="1:10" ht="18.75" x14ac:dyDescent="0.25">
      <c r="A68" s="151" t="s">
        <v>51</v>
      </c>
      <c r="C68" s="150" t="s">
        <v>567</v>
      </c>
      <c r="D68" s="145" t="s">
        <v>235</v>
      </c>
      <c r="E68" s="145" t="s">
        <v>242</v>
      </c>
      <c r="F68" s="145" t="s">
        <v>568</v>
      </c>
      <c r="G68" s="145" t="s">
        <v>569</v>
      </c>
      <c r="H68" s="145">
        <v>7</v>
      </c>
      <c r="I68" s="146" t="str">
        <f t="shared" si="2"/>
        <v/>
      </c>
      <c r="J68" s="147">
        <f t="shared" si="3"/>
        <v>1</v>
      </c>
    </row>
    <row r="69" spans="1:10" ht="18.75" x14ac:dyDescent="0.25">
      <c r="A69" s="151" t="s">
        <v>18</v>
      </c>
      <c r="C69" s="150" t="s">
        <v>31</v>
      </c>
      <c r="D69" s="145" t="s">
        <v>475</v>
      </c>
      <c r="E69" s="145" t="s">
        <v>259</v>
      </c>
      <c r="F69" s="145" t="s">
        <v>324</v>
      </c>
      <c r="G69" s="145" t="s">
        <v>41</v>
      </c>
      <c r="H69" s="145">
        <v>1</v>
      </c>
      <c r="I69" s="146">
        <f t="shared" si="2"/>
        <v>1</v>
      </c>
      <c r="J69" s="147">
        <f t="shared" si="3"/>
        <v>1</v>
      </c>
    </row>
    <row r="70" spans="1:10" ht="18.75" x14ac:dyDescent="0.25">
      <c r="A70" s="151" t="s">
        <v>18</v>
      </c>
      <c r="C70" s="150" t="s">
        <v>31</v>
      </c>
      <c r="D70" s="145" t="s">
        <v>475</v>
      </c>
      <c r="E70" s="145" t="s">
        <v>259</v>
      </c>
      <c r="F70" s="145" t="s">
        <v>391</v>
      </c>
      <c r="G70" s="145" t="s">
        <v>392</v>
      </c>
      <c r="H70" s="145">
        <v>3</v>
      </c>
      <c r="I70" s="146" t="str">
        <f t="shared" si="2"/>
        <v/>
      </c>
      <c r="J70" s="147" t="str">
        <f t="shared" si="3"/>
        <v/>
      </c>
    </row>
    <row r="71" spans="1:10" ht="18.75" x14ac:dyDescent="0.25">
      <c r="A71" s="151" t="s">
        <v>18</v>
      </c>
      <c r="C71" s="150" t="s">
        <v>32</v>
      </c>
      <c r="D71" s="145" t="s">
        <v>339</v>
      </c>
      <c r="E71" s="145" t="s">
        <v>259</v>
      </c>
      <c r="F71" s="145" t="s">
        <v>325</v>
      </c>
      <c r="G71" s="145" t="s">
        <v>326</v>
      </c>
      <c r="H71" s="145">
        <v>1</v>
      </c>
      <c r="I71" s="146" t="str">
        <f t="shared" ref="I71:I102" si="4">IF(A71=A70,"",1)</f>
        <v/>
      </c>
      <c r="J71" s="147">
        <f t="shared" ref="J71:J102" si="5">IF(C71=C70,"",1)</f>
        <v>1</v>
      </c>
    </row>
    <row r="72" spans="1:10" ht="18.75" x14ac:dyDescent="0.25">
      <c r="A72" s="151" t="s">
        <v>18</v>
      </c>
      <c r="C72" s="150" t="s">
        <v>32</v>
      </c>
      <c r="D72" s="145" t="s">
        <v>339</v>
      </c>
      <c r="E72" s="145" t="s">
        <v>259</v>
      </c>
      <c r="F72" s="145" t="s">
        <v>391</v>
      </c>
      <c r="G72" s="145" t="s">
        <v>195</v>
      </c>
      <c r="H72" s="145">
        <v>3</v>
      </c>
      <c r="I72" s="146" t="str">
        <f t="shared" si="4"/>
        <v/>
      </c>
      <c r="J72" s="147" t="str">
        <f t="shared" si="5"/>
        <v/>
      </c>
    </row>
    <row r="73" spans="1:10" ht="18.75" x14ac:dyDescent="0.25">
      <c r="A73" s="151" t="s">
        <v>18</v>
      </c>
      <c r="C73" s="150" t="s">
        <v>32</v>
      </c>
      <c r="D73" s="145" t="s">
        <v>339</v>
      </c>
      <c r="E73" s="145" t="s">
        <v>259</v>
      </c>
      <c r="F73" s="145" t="s">
        <v>408</v>
      </c>
      <c r="G73" s="145" t="s">
        <v>150</v>
      </c>
      <c r="H73" s="145">
        <v>6</v>
      </c>
      <c r="I73" s="146" t="str">
        <f t="shared" si="4"/>
        <v/>
      </c>
      <c r="J73" s="147" t="str">
        <f t="shared" si="5"/>
        <v/>
      </c>
    </row>
    <row r="74" spans="1:10" ht="18.75" x14ac:dyDescent="0.25">
      <c r="A74" s="151" t="s">
        <v>18</v>
      </c>
      <c r="C74" s="150" t="s">
        <v>66</v>
      </c>
      <c r="D74" s="145" t="s">
        <v>311</v>
      </c>
      <c r="E74" s="145" t="s">
        <v>259</v>
      </c>
      <c r="F74" s="145" t="s">
        <v>460</v>
      </c>
      <c r="G74" s="145" t="s">
        <v>57</v>
      </c>
      <c r="H74" s="145">
        <v>4</v>
      </c>
      <c r="I74" s="146" t="str">
        <f t="shared" si="4"/>
        <v/>
      </c>
      <c r="J74" s="147">
        <f t="shared" si="5"/>
        <v>1</v>
      </c>
    </row>
    <row r="75" spans="1:10" ht="18.75" x14ac:dyDescent="0.25">
      <c r="A75" s="151" t="s">
        <v>18</v>
      </c>
      <c r="C75" s="150" t="s">
        <v>66</v>
      </c>
      <c r="D75" s="145" t="s">
        <v>311</v>
      </c>
      <c r="E75" s="145" t="s">
        <v>259</v>
      </c>
      <c r="F75" s="145" t="s">
        <v>409</v>
      </c>
      <c r="G75" s="145" t="s">
        <v>83</v>
      </c>
      <c r="H75" s="145">
        <v>6</v>
      </c>
      <c r="I75" s="146" t="str">
        <f t="shared" si="4"/>
        <v/>
      </c>
      <c r="J75" s="147" t="str">
        <f t="shared" si="5"/>
        <v/>
      </c>
    </row>
    <row r="76" spans="1:10" ht="18.75" x14ac:dyDescent="0.25">
      <c r="A76" s="151" t="s">
        <v>18</v>
      </c>
      <c r="C76" s="150" t="s">
        <v>66</v>
      </c>
      <c r="D76" s="145" t="s">
        <v>305</v>
      </c>
      <c r="E76" s="145" t="s">
        <v>259</v>
      </c>
      <c r="F76" s="145" t="s">
        <v>391</v>
      </c>
      <c r="G76" s="145" t="s">
        <v>185</v>
      </c>
      <c r="H76" s="145">
        <v>3</v>
      </c>
      <c r="I76" s="146" t="str">
        <f t="shared" si="4"/>
        <v/>
      </c>
      <c r="J76" s="147" t="str">
        <f t="shared" si="5"/>
        <v/>
      </c>
    </row>
    <row r="77" spans="1:10" ht="18.75" x14ac:dyDescent="0.25">
      <c r="A77" s="151" t="s">
        <v>18</v>
      </c>
      <c r="C77" s="150" t="s">
        <v>66</v>
      </c>
      <c r="D77" s="145" t="s">
        <v>305</v>
      </c>
      <c r="E77" s="145" t="s">
        <v>259</v>
      </c>
      <c r="F77" s="145" t="s">
        <v>461</v>
      </c>
      <c r="G77" s="145" t="s">
        <v>147</v>
      </c>
      <c r="H77" s="145">
        <v>4</v>
      </c>
      <c r="I77" s="146" t="str">
        <f t="shared" si="4"/>
        <v/>
      </c>
      <c r="J77" s="147" t="str">
        <f t="shared" si="5"/>
        <v/>
      </c>
    </row>
    <row r="78" spans="1:10" ht="18.75" x14ac:dyDescent="0.25">
      <c r="A78" s="151" t="s">
        <v>18</v>
      </c>
      <c r="C78" s="150" t="s">
        <v>66</v>
      </c>
      <c r="D78" s="145" t="s">
        <v>339</v>
      </c>
      <c r="E78" s="145" t="s">
        <v>259</v>
      </c>
      <c r="F78" s="145" t="s">
        <v>324</v>
      </c>
      <c r="G78" s="145" t="s">
        <v>153</v>
      </c>
      <c r="H78" s="145">
        <v>1</v>
      </c>
      <c r="I78" s="146" t="str">
        <f t="shared" si="4"/>
        <v/>
      </c>
      <c r="J78" s="147" t="str">
        <f t="shared" si="5"/>
        <v/>
      </c>
    </row>
    <row r="79" spans="1:10" ht="18.75" x14ac:dyDescent="0.25">
      <c r="A79" s="151" t="s">
        <v>18</v>
      </c>
      <c r="C79" s="150" t="s">
        <v>66</v>
      </c>
      <c r="D79" s="145" t="s">
        <v>339</v>
      </c>
      <c r="E79" s="145" t="s">
        <v>259</v>
      </c>
      <c r="F79" s="145" t="s">
        <v>483</v>
      </c>
      <c r="G79" s="145" t="s">
        <v>121</v>
      </c>
      <c r="H79" s="145">
        <v>2</v>
      </c>
      <c r="I79" s="146" t="str">
        <f t="shared" si="4"/>
        <v/>
      </c>
      <c r="J79" s="147" t="str">
        <f t="shared" si="5"/>
        <v/>
      </c>
    </row>
    <row r="80" spans="1:10" ht="18.75" x14ac:dyDescent="0.25">
      <c r="A80" s="151" t="s">
        <v>18</v>
      </c>
      <c r="C80" s="150" t="s">
        <v>66</v>
      </c>
      <c r="D80" s="145" t="s">
        <v>287</v>
      </c>
      <c r="E80" s="145" t="s">
        <v>259</v>
      </c>
      <c r="F80" s="145" t="s">
        <v>368</v>
      </c>
      <c r="G80" s="145" t="s">
        <v>103</v>
      </c>
      <c r="H80" s="145">
        <v>5</v>
      </c>
      <c r="I80" s="146" t="str">
        <f t="shared" si="4"/>
        <v/>
      </c>
      <c r="J80" s="147" t="str">
        <f t="shared" si="5"/>
        <v/>
      </c>
    </row>
    <row r="81" spans="1:10" ht="18.75" x14ac:dyDescent="0.25">
      <c r="A81" s="151" t="s">
        <v>18</v>
      </c>
      <c r="C81" s="150" t="s">
        <v>67</v>
      </c>
      <c r="D81" s="145" t="s">
        <v>258</v>
      </c>
      <c r="E81" s="145" t="s">
        <v>259</v>
      </c>
      <c r="F81" s="145" t="s">
        <v>395</v>
      </c>
      <c r="G81" s="145" t="s">
        <v>396</v>
      </c>
      <c r="H81" s="145">
        <v>3</v>
      </c>
      <c r="I81" s="146" t="str">
        <f t="shared" si="4"/>
        <v/>
      </c>
      <c r="J81" s="147">
        <f t="shared" si="5"/>
        <v>1</v>
      </c>
    </row>
    <row r="82" spans="1:10" ht="18.75" x14ac:dyDescent="0.25">
      <c r="A82" s="151" t="s">
        <v>18</v>
      </c>
      <c r="C82" s="150" t="s">
        <v>67</v>
      </c>
      <c r="D82" s="145" t="s">
        <v>258</v>
      </c>
      <c r="E82" s="145" t="s">
        <v>259</v>
      </c>
      <c r="F82" s="145" t="s">
        <v>441</v>
      </c>
      <c r="G82" s="145" t="s">
        <v>168</v>
      </c>
      <c r="H82" s="145">
        <v>7</v>
      </c>
      <c r="I82" s="146" t="str">
        <f t="shared" si="4"/>
        <v/>
      </c>
      <c r="J82" s="147" t="str">
        <f t="shared" si="5"/>
        <v/>
      </c>
    </row>
    <row r="83" spans="1:10" ht="18.75" x14ac:dyDescent="0.25">
      <c r="A83" s="151" t="s">
        <v>18</v>
      </c>
      <c r="C83" s="150" t="s">
        <v>67</v>
      </c>
      <c r="D83" s="145" t="s">
        <v>76</v>
      </c>
      <c r="E83" s="145" t="s">
        <v>449</v>
      </c>
      <c r="F83" s="145" t="s">
        <v>556</v>
      </c>
      <c r="G83" s="145" t="s">
        <v>85</v>
      </c>
      <c r="H83" s="145">
        <v>4</v>
      </c>
      <c r="I83" s="146" t="str">
        <f t="shared" si="4"/>
        <v/>
      </c>
      <c r="J83" s="147" t="str">
        <f t="shared" si="5"/>
        <v/>
      </c>
    </row>
    <row r="84" spans="1:10" ht="18.75" x14ac:dyDescent="0.25">
      <c r="A84" s="151" t="s">
        <v>18</v>
      </c>
      <c r="C84" s="150" t="s">
        <v>67</v>
      </c>
      <c r="D84" s="145" t="s">
        <v>428</v>
      </c>
      <c r="E84" s="145" t="s">
        <v>259</v>
      </c>
      <c r="F84" s="145" t="s">
        <v>465</v>
      </c>
      <c r="G84" s="145" t="s">
        <v>144</v>
      </c>
      <c r="H84" s="145">
        <v>4</v>
      </c>
      <c r="I84" s="146" t="str">
        <f t="shared" si="4"/>
        <v/>
      </c>
      <c r="J84" s="147" t="str">
        <f t="shared" si="5"/>
        <v/>
      </c>
    </row>
    <row r="85" spans="1:10" ht="18.75" x14ac:dyDescent="0.25">
      <c r="A85" s="151" t="s">
        <v>18</v>
      </c>
      <c r="B85" s="158" t="s">
        <v>587</v>
      </c>
      <c r="C85" s="150" t="s">
        <v>67</v>
      </c>
      <c r="D85" s="145" t="s">
        <v>314</v>
      </c>
      <c r="E85" s="145" t="s">
        <v>259</v>
      </c>
      <c r="F85" s="145" t="s">
        <v>370</v>
      </c>
      <c r="G85" s="145" t="s">
        <v>371</v>
      </c>
      <c r="H85" s="145">
        <v>5</v>
      </c>
      <c r="I85" s="146" t="str">
        <f t="shared" si="4"/>
        <v/>
      </c>
      <c r="J85" s="147" t="str">
        <f t="shared" si="5"/>
        <v/>
      </c>
    </row>
    <row r="86" spans="1:10" ht="18.75" x14ac:dyDescent="0.25">
      <c r="A86" s="151" t="s">
        <v>18</v>
      </c>
      <c r="B86" s="158" t="s">
        <v>584</v>
      </c>
      <c r="C86" s="150" t="s">
        <v>67</v>
      </c>
      <c r="D86" s="145" t="s">
        <v>314</v>
      </c>
      <c r="E86" s="145" t="s">
        <v>259</v>
      </c>
      <c r="F86" s="145" t="s">
        <v>509</v>
      </c>
      <c r="G86" s="145" t="s">
        <v>167</v>
      </c>
      <c r="H86" s="145">
        <v>7</v>
      </c>
      <c r="I86" s="146" t="str">
        <f t="shared" si="4"/>
        <v/>
      </c>
      <c r="J86" s="147" t="str">
        <f t="shared" si="5"/>
        <v/>
      </c>
    </row>
    <row r="87" spans="1:10" ht="18.75" x14ac:dyDescent="0.25">
      <c r="A87" s="151" t="s">
        <v>18</v>
      </c>
      <c r="C87" s="150" t="s">
        <v>67</v>
      </c>
      <c r="D87" s="145" t="s">
        <v>307</v>
      </c>
      <c r="E87" s="145" t="s">
        <v>259</v>
      </c>
      <c r="F87" s="145" t="s">
        <v>485</v>
      </c>
      <c r="G87" s="145" t="s">
        <v>93</v>
      </c>
      <c r="H87" s="145">
        <v>2</v>
      </c>
      <c r="I87" s="146" t="str">
        <f t="shared" si="4"/>
        <v/>
      </c>
      <c r="J87" s="147" t="str">
        <f t="shared" si="5"/>
        <v/>
      </c>
    </row>
    <row r="88" spans="1:10" ht="18.75" x14ac:dyDescent="0.25">
      <c r="A88" s="151" t="s">
        <v>18</v>
      </c>
      <c r="C88" s="150" t="s">
        <v>67</v>
      </c>
      <c r="D88" s="145" t="s">
        <v>307</v>
      </c>
      <c r="E88" s="145" t="s">
        <v>259</v>
      </c>
      <c r="F88" s="145" t="s">
        <v>324</v>
      </c>
      <c r="G88" s="145" t="s">
        <v>142</v>
      </c>
      <c r="H88" s="145">
        <v>4</v>
      </c>
      <c r="I88" s="146" t="str">
        <f t="shared" si="4"/>
        <v/>
      </c>
      <c r="J88" s="147" t="str">
        <f t="shared" si="5"/>
        <v/>
      </c>
    </row>
    <row r="89" spans="1:10" ht="18.75" x14ac:dyDescent="0.25">
      <c r="A89" s="151" t="s">
        <v>18</v>
      </c>
      <c r="C89" s="150" t="s">
        <v>67</v>
      </c>
      <c r="D89" s="145" t="s">
        <v>454</v>
      </c>
      <c r="E89" s="145" t="s">
        <v>276</v>
      </c>
      <c r="F89" s="145" t="s">
        <v>324</v>
      </c>
      <c r="G89" s="145" t="s">
        <v>91</v>
      </c>
      <c r="H89" s="145">
        <v>1</v>
      </c>
      <c r="I89" s="146" t="str">
        <f t="shared" si="4"/>
        <v/>
      </c>
      <c r="J89" s="147" t="str">
        <f t="shared" si="5"/>
        <v/>
      </c>
    </row>
    <row r="90" spans="1:10" ht="18.75" x14ac:dyDescent="0.25">
      <c r="A90" s="151" t="s">
        <v>18</v>
      </c>
      <c r="C90" s="150" t="s">
        <v>67</v>
      </c>
      <c r="D90" s="145" t="s">
        <v>454</v>
      </c>
      <c r="E90" s="145" t="s">
        <v>65</v>
      </c>
      <c r="F90" s="145" t="s">
        <v>535</v>
      </c>
      <c r="G90" s="145" t="s">
        <v>173</v>
      </c>
      <c r="H90" s="145">
        <v>7</v>
      </c>
      <c r="I90" s="146" t="str">
        <f t="shared" si="4"/>
        <v/>
      </c>
      <c r="J90" s="147" t="str">
        <f t="shared" si="5"/>
        <v/>
      </c>
    </row>
    <row r="91" spans="1:10" ht="18.75" x14ac:dyDescent="0.25">
      <c r="A91" s="151" t="s">
        <v>18</v>
      </c>
      <c r="C91" s="150" t="s">
        <v>68</v>
      </c>
      <c r="D91" s="145" t="s">
        <v>78</v>
      </c>
      <c r="E91" s="145" t="s">
        <v>259</v>
      </c>
      <c r="F91" s="145" t="s">
        <v>590</v>
      </c>
      <c r="G91" s="145" t="s">
        <v>154</v>
      </c>
      <c r="H91" s="145">
        <v>1</v>
      </c>
      <c r="I91" s="146" t="str">
        <f t="shared" si="4"/>
        <v/>
      </c>
      <c r="J91" s="147">
        <f t="shared" si="5"/>
        <v>1</v>
      </c>
    </row>
    <row r="92" spans="1:10" ht="18.75" x14ac:dyDescent="0.25">
      <c r="A92" s="151" t="s">
        <v>18</v>
      </c>
      <c r="B92" s="158" t="s">
        <v>589</v>
      </c>
      <c r="C92" s="150" t="s">
        <v>68</v>
      </c>
      <c r="D92" s="145" t="s">
        <v>78</v>
      </c>
      <c r="E92" s="145" t="s">
        <v>259</v>
      </c>
      <c r="F92" s="145" t="s">
        <v>466</v>
      </c>
      <c r="G92" s="145" t="s">
        <v>143</v>
      </c>
      <c r="H92" s="145">
        <v>4</v>
      </c>
      <c r="I92" s="146" t="str">
        <f t="shared" si="4"/>
        <v/>
      </c>
      <c r="J92" s="147" t="str">
        <f t="shared" si="5"/>
        <v/>
      </c>
    </row>
    <row r="93" spans="1:10" ht="18.75" x14ac:dyDescent="0.25">
      <c r="A93" s="151" t="s">
        <v>18</v>
      </c>
      <c r="C93" s="150" t="s">
        <v>68</v>
      </c>
      <c r="D93" s="145" t="s">
        <v>308</v>
      </c>
      <c r="E93" s="145" t="s">
        <v>259</v>
      </c>
      <c r="F93" s="145" t="s">
        <v>489</v>
      </c>
      <c r="G93" s="145" t="s">
        <v>490</v>
      </c>
      <c r="H93" s="145">
        <v>2</v>
      </c>
      <c r="I93" s="146" t="str">
        <f t="shared" si="4"/>
        <v/>
      </c>
      <c r="J93" s="147" t="str">
        <f t="shared" si="5"/>
        <v/>
      </c>
    </row>
    <row r="94" spans="1:10" ht="18.75" x14ac:dyDescent="0.25">
      <c r="A94" s="151" t="s">
        <v>18</v>
      </c>
      <c r="C94" s="150" t="s">
        <v>68</v>
      </c>
      <c r="D94" s="145" t="s">
        <v>308</v>
      </c>
      <c r="E94" s="145" t="s">
        <v>259</v>
      </c>
      <c r="F94" s="145" t="s">
        <v>398</v>
      </c>
      <c r="G94" s="145" t="s">
        <v>573</v>
      </c>
      <c r="H94" s="145">
        <v>3</v>
      </c>
      <c r="I94" s="146" t="str">
        <f t="shared" si="4"/>
        <v/>
      </c>
      <c r="J94" s="147" t="str">
        <f t="shared" si="5"/>
        <v/>
      </c>
    </row>
    <row r="95" spans="1:10" ht="18.75" x14ac:dyDescent="0.25">
      <c r="A95" s="151" t="s">
        <v>18</v>
      </c>
      <c r="C95" s="150" t="s">
        <v>69</v>
      </c>
      <c r="D95" s="145" t="s">
        <v>315</v>
      </c>
      <c r="E95" s="145" t="s">
        <v>262</v>
      </c>
      <c r="F95" s="145" t="s">
        <v>463</v>
      </c>
      <c r="G95" s="145" t="s">
        <v>464</v>
      </c>
      <c r="H95" s="145">
        <v>4</v>
      </c>
      <c r="I95" s="146" t="str">
        <f t="shared" si="4"/>
        <v/>
      </c>
      <c r="J95" s="147">
        <f t="shared" si="5"/>
        <v>1</v>
      </c>
    </row>
    <row r="96" spans="1:10" ht="18.75" x14ac:dyDescent="0.25">
      <c r="A96" s="151" t="s">
        <v>18</v>
      </c>
      <c r="C96" s="150" t="s">
        <v>69</v>
      </c>
      <c r="D96" s="145" t="s">
        <v>510</v>
      </c>
      <c r="E96" s="145" t="s">
        <v>259</v>
      </c>
      <c r="F96" s="145" t="s">
        <v>324</v>
      </c>
      <c r="G96" s="145" t="s">
        <v>172</v>
      </c>
      <c r="H96" s="145">
        <v>7</v>
      </c>
      <c r="I96" s="146" t="str">
        <f t="shared" si="4"/>
        <v/>
      </c>
      <c r="J96" s="147" t="str">
        <f t="shared" si="5"/>
        <v/>
      </c>
    </row>
    <row r="97" spans="1:10" ht="18.75" x14ac:dyDescent="0.25">
      <c r="A97" s="151" t="s">
        <v>18</v>
      </c>
      <c r="C97" s="150" t="s">
        <v>69</v>
      </c>
      <c r="D97" s="145" t="s">
        <v>356</v>
      </c>
      <c r="E97" s="145" t="s">
        <v>259</v>
      </c>
      <c r="F97" s="145" t="s">
        <v>324</v>
      </c>
      <c r="G97" s="145" t="s">
        <v>160</v>
      </c>
      <c r="H97" s="145">
        <v>1</v>
      </c>
      <c r="I97" s="146" t="str">
        <f t="shared" si="4"/>
        <v/>
      </c>
      <c r="J97" s="147" t="str">
        <f t="shared" si="5"/>
        <v/>
      </c>
    </row>
    <row r="98" spans="1:10" ht="18.75" x14ac:dyDescent="0.25">
      <c r="A98" s="151" t="s">
        <v>18</v>
      </c>
      <c r="C98" s="150" t="s">
        <v>69</v>
      </c>
      <c r="D98" s="145" t="s">
        <v>308</v>
      </c>
      <c r="E98" s="145" t="s">
        <v>312</v>
      </c>
      <c r="F98" s="145" t="s">
        <v>579</v>
      </c>
      <c r="G98" s="145" t="s">
        <v>92</v>
      </c>
      <c r="H98" s="145">
        <v>4</v>
      </c>
      <c r="I98" s="146" t="str">
        <f t="shared" si="4"/>
        <v/>
      </c>
      <c r="J98" s="147" t="str">
        <f t="shared" si="5"/>
        <v/>
      </c>
    </row>
    <row r="99" spans="1:10" ht="18.75" x14ac:dyDescent="0.25">
      <c r="A99" s="151" t="s">
        <v>18</v>
      </c>
      <c r="C99" s="150" t="s">
        <v>69</v>
      </c>
      <c r="D99" s="145" t="s">
        <v>387</v>
      </c>
      <c r="E99" s="145" t="s">
        <v>259</v>
      </c>
      <c r="F99" s="145" t="s">
        <v>372</v>
      </c>
      <c r="G99" s="145" t="s">
        <v>132</v>
      </c>
      <c r="H99" s="145">
        <v>5</v>
      </c>
      <c r="I99" s="146" t="str">
        <f t="shared" si="4"/>
        <v/>
      </c>
      <c r="J99" s="147" t="str">
        <f t="shared" si="5"/>
        <v/>
      </c>
    </row>
    <row r="100" spans="1:10" ht="18.75" x14ac:dyDescent="0.25">
      <c r="A100" s="151" t="s">
        <v>18</v>
      </c>
      <c r="C100" s="150" t="s">
        <v>69</v>
      </c>
      <c r="D100" s="145" t="s">
        <v>387</v>
      </c>
      <c r="E100" s="145" t="s">
        <v>259</v>
      </c>
      <c r="F100" s="145" t="s">
        <v>446</v>
      </c>
      <c r="G100" s="145" t="s">
        <v>170</v>
      </c>
      <c r="H100" s="145">
        <v>7</v>
      </c>
      <c r="I100" s="146" t="str">
        <f t="shared" si="4"/>
        <v/>
      </c>
      <c r="J100" s="147" t="str">
        <f t="shared" si="5"/>
        <v/>
      </c>
    </row>
    <row r="101" spans="1:10" ht="18.75" x14ac:dyDescent="0.25">
      <c r="A101" s="151" t="s">
        <v>18</v>
      </c>
      <c r="C101" s="150" t="s">
        <v>70</v>
      </c>
      <c r="D101" s="145" t="s">
        <v>258</v>
      </c>
      <c r="E101" s="145" t="s">
        <v>259</v>
      </c>
      <c r="F101" s="145" t="s">
        <v>495</v>
      </c>
      <c r="G101" s="145" t="s">
        <v>124</v>
      </c>
      <c r="H101" s="145">
        <v>2</v>
      </c>
      <c r="I101" s="146" t="str">
        <f t="shared" si="4"/>
        <v/>
      </c>
      <c r="J101" s="147">
        <f t="shared" si="5"/>
        <v>1</v>
      </c>
    </row>
    <row r="102" spans="1:10" ht="18.75" x14ac:dyDescent="0.25">
      <c r="A102" s="151" t="s">
        <v>18</v>
      </c>
      <c r="C102" s="150" t="s">
        <v>70</v>
      </c>
      <c r="D102" s="145" t="s">
        <v>311</v>
      </c>
      <c r="E102" s="145" t="s">
        <v>312</v>
      </c>
      <c r="F102" s="145" t="s">
        <v>557</v>
      </c>
      <c r="G102" s="145" t="s">
        <v>85</v>
      </c>
      <c r="H102" s="145">
        <v>4</v>
      </c>
      <c r="I102" s="146" t="str">
        <f t="shared" si="4"/>
        <v/>
      </c>
      <c r="J102" s="147" t="str">
        <f t="shared" si="5"/>
        <v/>
      </c>
    </row>
    <row r="103" spans="1:10" ht="18.75" x14ac:dyDescent="0.25">
      <c r="A103" s="151" t="s">
        <v>18</v>
      </c>
      <c r="B103" s="158" t="s">
        <v>589</v>
      </c>
      <c r="C103" s="150" t="s">
        <v>70</v>
      </c>
      <c r="D103" s="145" t="s">
        <v>389</v>
      </c>
      <c r="E103" s="145" t="s">
        <v>259</v>
      </c>
      <c r="F103" s="145" t="s">
        <v>375</v>
      </c>
      <c r="G103" s="145" t="s">
        <v>127</v>
      </c>
      <c r="H103" s="145">
        <v>5</v>
      </c>
      <c r="I103" s="146" t="str">
        <f t="shared" ref="I103:I134" si="6">IF(A103=A102,"",1)</f>
        <v/>
      </c>
      <c r="J103" s="147" t="str">
        <f t="shared" ref="J103:J134" si="7">IF(C103=C102,"",1)</f>
        <v/>
      </c>
    </row>
    <row r="104" spans="1:10" ht="18.75" x14ac:dyDescent="0.25">
      <c r="A104" s="151" t="s">
        <v>18</v>
      </c>
      <c r="C104" s="150" t="s">
        <v>70</v>
      </c>
      <c r="D104" s="145" t="s">
        <v>407</v>
      </c>
      <c r="E104" s="145" t="s">
        <v>310</v>
      </c>
      <c r="F104" s="145" t="s">
        <v>447</v>
      </c>
      <c r="G104" s="145" t="s">
        <v>448</v>
      </c>
      <c r="H104" s="145">
        <v>7</v>
      </c>
      <c r="I104" s="146" t="str">
        <f t="shared" si="6"/>
        <v/>
      </c>
      <c r="J104" s="147" t="str">
        <f t="shared" si="7"/>
        <v/>
      </c>
    </row>
    <row r="105" spans="1:10" ht="18.75" x14ac:dyDescent="0.25">
      <c r="A105" s="151" t="s">
        <v>18</v>
      </c>
      <c r="B105" s="158" t="s">
        <v>589</v>
      </c>
      <c r="C105" s="150" t="s">
        <v>70</v>
      </c>
      <c r="D105" s="145" t="s">
        <v>314</v>
      </c>
      <c r="E105" s="145" t="s">
        <v>259</v>
      </c>
      <c r="F105" s="145" t="s">
        <v>499</v>
      </c>
      <c r="G105" s="145" t="s">
        <v>93</v>
      </c>
      <c r="H105" s="145">
        <v>2</v>
      </c>
      <c r="I105" s="146" t="str">
        <f t="shared" si="6"/>
        <v/>
      </c>
      <c r="J105" s="147" t="str">
        <f t="shared" si="7"/>
        <v/>
      </c>
    </row>
    <row r="106" spans="1:10" ht="18.75" x14ac:dyDescent="0.25">
      <c r="A106" s="151" t="s">
        <v>18</v>
      </c>
      <c r="C106" s="150" t="s">
        <v>70</v>
      </c>
      <c r="D106" s="145" t="s">
        <v>287</v>
      </c>
      <c r="E106" s="145" t="s">
        <v>312</v>
      </c>
      <c r="F106" s="145" t="s">
        <v>334</v>
      </c>
      <c r="G106" s="145" t="s">
        <v>162</v>
      </c>
      <c r="H106" s="145">
        <v>1</v>
      </c>
      <c r="I106" s="146" t="str">
        <f t="shared" si="6"/>
        <v/>
      </c>
      <c r="J106" s="147" t="str">
        <f t="shared" si="7"/>
        <v/>
      </c>
    </row>
    <row r="107" spans="1:10" ht="18.75" x14ac:dyDescent="0.25">
      <c r="A107" s="151" t="s">
        <v>18</v>
      </c>
      <c r="C107" s="150" t="s">
        <v>70</v>
      </c>
      <c r="D107" s="145" t="s">
        <v>81</v>
      </c>
      <c r="E107" s="145" t="s">
        <v>449</v>
      </c>
      <c r="F107" s="145" t="s">
        <v>594</v>
      </c>
      <c r="G107" s="145" t="s">
        <v>335</v>
      </c>
      <c r="H107" s="145">
        <v>1</v>
      </c>
      <c r="I107" s="146" t="str">
        <f t="shared" si="6"/>
        <v/>
      </c>
      <c r="J107" s="147" t="str">
        <f t="shared" si="7"/>
        <v/>
      </c>
    </row>
    <row r="108" spans="1:10" ht="18.75" x14ac:dyDescent="0.25">
      <c r="A108" s="151" t="s">
        <v>18</v>
      </c>
      <c r="C108" s="150" t="s">
        <v>70</v>
      </c>
      <c r="D108" s="145" t="s">
        <v>307</v>
      </c>
      <c r="E108" s="145" t="s">
        <v>259</v>
      </c>
      <c r="F108" s="145" t="s">
        <v>324</v>
      </c>
      <c r="G108" s="145" t="s">
        <v>163</v>
      </c>
      <c r="H108" s="145">
        <v>1</v>
      </c>
      <c r="I108" s="146" t="str">
        <f t="shared" si="6"/>
        <v/>
      </c>
      <c r="J108" s="147" t="str">
        <f t="shared" si="7"/>
        <v/>
      </c>
    </row>
    <row r="109" spans="1:10" ht="18.75" x14ac:dyDescent="0.25">
      <c r="A109" s="151" t="s">
        <v>18</v>
      </c>
      <c r="C109" s="150" t="s">
        <v>70</v>
      </c>
      <c r="D109" s="145" t="s">
        <v>307</v>
      </c>
      <c r="E109" s="145" t="s">
        <v>259</v>
      </c>
      <c r="F109" s="145" t="s">
        <v>416</v>
      </c>
      <c r="G109" s="145" t="s">
        <v>180</v>
      </c>
      <c r="H109" s="145">
        <v>6</v>
      </c>
      <c r="I109" s="146" t="str">
        <f t="shared" si="6"/>
        <v/>
      </c>
      <c r="J109" s="147" t="str">
        <f t="shared" si="7"/>
        <v/>
      </c>
    </row>
    <row r="110" spans="1:10" ht="18.75" x14ac:dyDescent="0.25">
      <c r="A110" s="151" t="s">
        <v>18</v>
      </c>
      <c r="C110" s="150" t="s">
        <v>71</v>
      </c>
      <c r="D110" s="145" t="s">
        <v>313</v>
      </c>
      <c r="E110" s="145" t="s">
        <v>259</v>
      </c>
      <c r="F110" s="145" t="s">
        <v>417</v>
      </c>
      <c r="G110" s="145" t="s">
        <v>176</v>
      </c>
      <c r="H110" s="145">
        <v>6</v>
      </c>
      <c r="I110" s="146" t="str">
        <f t="shared" si="6"/>
        <v/>
      </c>
      <c r="J110" s="147">
        <f t="shared" si="7"/>
        <v>1</v>
      </c>
    </row>
    <row r="111" spans="1:10" ht="18.75" x14ac:dyDescent="0.25">
      <c r="A111" s="151" t="s">
        <v>18</v>
      </c>
      <c r="C111" s="150" t="s">
        <v>71</v>
      </c>
      <c r="D111" s="145" t="s">
        <v>313</v>
      </c>
      <c r="E111" s="145" t="s">
        <v>259</v>
      </c>
      <c r="F111" s="145" t="s">
        <v>511</v>
      </c>
      <c r="G111" s="145" t="s">
        <v>173</v>
      </c>
      <c r="H111" s="145">
        <v>7</v>
      </c>
      <c r="I111" s="146" t="str">
        <f t="shared" si="6"/>
        <v/>
      </c>
      <c r="J111" s="147" t="str">
        <f t="shared" si="7"/>
        <v/>
      </c>
    </row>
    <row r="112" spans="1:10" ht="18.75" x14ac:dyDescent="0.25">
      <c r="A112" s="151" t="s">
        <v>18</v>
      </c>
      <c r="C112" s="150" t="s">
        <v>71</v>
      </c>
      <c r="D112" s="145" t="s">
        <v>305</v>
      </c>
      <c r="E112" s="145" t="s">
        <v>262</v>
      </c>
      <c r="F112" s="145" t="s">
        <v>403</v>
      </c>
      <c r="G112" s="145" t="s">
        <v>401</v>
      </c>
      <c r="H112" s="145">
        <v>3</v>
      </c>
      <c r="I112" s="146" t="str">
        <f t="shared" si="6"/>
        <v/>
      </c>
      <c r="J112" s="147" t="str">
        <f t="shared" si="7"/>
        <v/>
      </c>
    </row>
    <row r="113" spans="1:10" ht="18.75" x14ac:dyDescent="0.25">
      <c r="A113" s="151" t="s">
        <v>18</v>
      </c>
      <c r="C113" s="150" t="s">
        <v>71</v>
      </c>
      <c r="D113" s="145" t="s">
        <v>407</v>
      </c>
      <c r="E113" s="145" t="s">
        <v>259</v>
      </c>
      <c r="F113" s="145" t="s">
        <v>404</v>
      </c>
      <c r="G113" s="145" t="s">
        <v>49</v>
      </c>
      <c r="H113" s="145">
        <v>3</v>
      </c>
      <c r="I113" s="146" t="str">
        <f t="shared" si="6"/>
        <v/>
      </c>
      <c r="J113" s="147" t="str">
        <f t="shared" si="7"/>
        <v/>
      </c>
    </row>
    <row r="114" spans="1:10" ht="18.75" x14ac:dyDescent="0.25">
      <c r="A114" s="151" t="s">
        <v>18</v>
      </c>
      <c r="C114" s="150" t="s">
        <v>72</v>
      </c>
      <c r="D114" s="145" t="s">
        <v>315</v>
      </c>
      <c r="E114" s="145" t="s">
        <v>259</v>
      </c>
      <c r="F114" s="145" t="s">
        <v>324</v>
      </c>
      <c r="G114" s="145" t="s">
        <v>159</v>
      </c>
      <c r="H114" s="145">
        <v>1</v>
      </c>
      <c r="I114" s="146" t="str">
        <f t="shared" si="6"/>
        <v/>
      </c>
      <c r="J114" s="147">
        <f t="shared" si="7"/>
        <v>1</v>
      </c>
    </row>
    <row r="115" spans="1:10" ht="18.75" x14ac:dyDescent="0.25">
      <c r="A115" s="151" t="s">
        <v>18</v>
      </c>
      <c r="C115" s="150" t="s">
        <v>72</v>
      </c>
      <c r="D115" s="145" t="s">
        <v>315</v>
      </c>
      <c r="E115" s="145" t="s">
        <v>259</v>
      </c>
      <c r="F115" s="145" t="s">
        <v>376</v>
      </c>
      <c r="G115" s="145" t="s">
        <v>133</v>
      </c>
      <c r="H115" s="145">
        <v>5</v>
      </c>
      <c r="I115" s="146" t="str">
        <f t="shared" si="6"/>
        <v/>
      </c>
      <c r="J115" s="147" t="str">
        <f t="shared" si="7"/>
        <v/>
      </c>
    </row>
    <row r="116" spans="1:10" ht="18.75" x14ac:dyDescent="0.25">
      <c r="A116" s="151" t="s">
        <v>18</v>
      </c>
      <c r="C116" s="150" t="s">
        <v>72</v>
      </c>
      <c r="D116" s="145" t="s">
        <v>313</v>
      </c>
      <c r="E116" s="145" t="s">
        <v>312</v>
      </c>
      <c r="F116" s="145" t="s">
        <v>559</v>
      </c>
      <c r="G116" s="145" t="s">
        <v>85</v>
      </c>
      <c r="H116" s="145">
        <v>4</v>
      </c>
      <c r="I116" s="146" t="str">
        <f t="shared" si="6"/>
        <v/>
      </c>
      <c r="J116" s="147" t="str">
        <f t="shared" si="7"/>
        <v/>
      </c>
    </row>
    <row r="117" spans="1:10" ht="18.75" x14ac:dyDescent="0.25">
      <c r="A117" s="151" t="s">
        <v>18</v>
      </c>
      <c r="C117" s="150" t="s">
        <v>72</v>
      </c>
      <c r="D117" s="145" t="s">
        <v>431</v>
      </c>
      <c r="E117" s="145" t="s">
        <v>259</v>
      </c>
      <c r="F117" s="145" t="s">
        <v>506</v>
      </c>
      <c r="G117" s="145" t="s">
        <v>487</v>
      </c>
      <c r="H117" s="145">
        <v>2</v>
      </c>
      <c r="I117" s="146" t="str">
        <f t="shared" si="6"/>
        <v/>
      </c>
      <c r="J117" s="147" t="str">
        <f t="shared" si="7"/>
        <v/>
      </c>
    </row>
    <row r="118" spans="1:10" ht="18.75" x14ac:dyDescent="0.25">
      <c r="A118" s="151" t="s">
        <v>18</v>
      </c>
      <c r="C118" s="150" t="s">
        <v>72</v>
      </c>
      <c r="D118" s="145" t="s">
        <v>275</v>
      </c>
      <c r="E118" s="145" t="s">
        <v>259</v>
      </c>
      <c r="F118" s="145" t="s">
        <v>503</v>
      </c>
      <c r="G118" s="145" t="s">
        <v>504</v>
      </c>
      <c r="H118" s="145">
        <v>2</v>
      </c>
      <c r="I118" s="146" t="str">
        <f t="shared" si="6"/>
        <v/>
      </c>
      <c r="J118" s="147" t="str">
        <f t="shared" si="7"/>
        <v/>
      </c>
    </row>
    <row r="119" spans="1:10" ht="18.75" x14ac:dyDescent="0.25">
      <c r="A119" s="151" t="s">
        <v>18</v>
      </c>
      <c r="C119" s="150" t="s">
        <v>72</v>
      </c>
      <c r="D119" s="145" t="s">
        <v>275</v>
      </c>
      <c r="E119" s="145" t="s">
        <v>259</v>
      </c>
      <c r="F119" s="145" t="s">
        <v>378</v>
      </c>
      <c r="G119" s="145" t="s">
        <v>135</v>
      </c>
      <c r="H119" s="145">
        <v>5</v>
      </c>
      <c r="I119" s="146" t="str">
        <f t="shared" si="6"/>
        <v/>
      </c>
      <c r="J119" s="147" t="str">
        <f t="shared" si="7"/>
        <v/>
      </c>
    </row>
    <row r="120" spans="1:10" ht="18.75" x14ac:dyDescent="0.25">
      <c r="A120" s="151" t="s">
        <v>18</v>
      </c>
      <c r="C120" s="150" t="s">
        <v>72</v>
      </c>
      <c r="D120" s="145" t="s">
        <v>275</v>
      </c>
      <c r="E120" s="145" t="s">
        <v>259</v>
      </c>
      <c r="F120" s="145" t="s">
        <v>512</v>
      </c>
      <c r="G120" s="145" t="s">
        <v>170</v>
      </c>
      <c r="H120" s="145">
        <v>7</v>
      </c>
      <c r="I120" s="146" t="str">
        <f t="shared" si="6"/>
        <v/>
      </c>
      <c r="J120" s="147" t="str">
        <f t="shared" si="7"/>
        <v/>
      </c>
    </row>
    <row r="121" spans="1:10" ht="18.75" x14ac:dyDescent="0.25">
      <c r="A121" s="151" t="s">
        <v>18</v>
      </c>
      <c r="C121" s="150" t="s">
        <v>73</v>
      </c>
      <c r="D121" s="145" t="s">
        <v>306</v>
      </c>
      <c r="E121" s="145" t="s">
        <v>259</v>
      </c>
      <c r="F121" s="145" t="s">
        <v>336</v>
      </c>
      <c r="G121" s="145" t="s">
        <v>166</v>
      </c>
      <c r="H121" s="145">
        <v>1</v>
      </c>
      <c r="I121" s="146" t="str">
        <f t="shared" si="6"/>
        <v/>
      </c>
      <c r="J121" s="147">
        <f t="shared" si="7"/>
        <v>1</v>
      </c>
    </row>
    <row r="122" spans="1:10" ht="18.75" x14ac:dyDescent="0.25">
      <c r="A122" s="151" t="s">
        <v>18</v>
      </c>
      <c r="C122" s="150" t="s">
        <v>73</v>
      </c>
      <c r="D122" s="145" t="s">
        <v>306</v>
      </c>
      <c r="E122" s="145" t="s">
        <v>259</v>
      </c>
      <c r="F122" s="145" t="s">
        <v>451</v>
      </c>
      <c r="G122" s="145" t="s">
        <v>443</v>
      </c>
      <c r="H122" s="145">
        <v>7</v>
      </c>
      <c r="I122" s="146" t="str">
        <f t="shared" si="6"/>
        <v/>
      </c>
      <c r="J122" s="147" t="str">
        <f t="shared" si="7"/>
        <v/>
      </c>
    </row>
    <row r="123" spans="1:10" ht="18.75" x14ac:dyDescent="0.25">
      <c r="A123" s="151" t="s">
        <v>18</v>
      </c>
      <c r="B123" s="158" t="s">
        <v>596</v>
      </c>
      <c r="C123" s="150" t="s">
        <v>73</v>
      </c>
      <c r="D123" s="145" t="s">
        <v>261</v>
      </c>
      <c r="E123" s="145" t="s">
        <v>259</v>
      </c>
      <c r="F123" s="145" t="s">
        <v>466</v>
      </c>
      <c r="G123" s="145" t="s">
        <v>143</v>
      </c>
      <c r="H123" s="145">
        <v>4</v>
      </c>
      <c r="I123" s="146" t="str">
        <f t="shared" si="6"/>
        <v/>
      </c>
      <c r="J123" s="147" t="str">
        <f t="shared" si="7"/>
        <v/>
      </c>
    </row>
    <row r="124" spans="1:10" ht="18.75" x14ac:dyDescent="0.25">
      <c r="A124" s="151" t="s">
        <v>18</v>
      </c>
      <c r="C124" s="150" t="s">
        <v>73</v>
      </c>
      <c r="D124" s="145" t="s">
        <v>261</v>
      </c>
      <c r="E124" s="145" t="s">
        <v>259</v>
      </c>
      <c r="F124" s="145" t="s">
        <v>379</v>
      </c>
      <c r="G124" s="145" t="s">
        <v>136</v>
      </c>
      <c r="H124" s="145">
        <v>5</v>
      </c>
      <c r="I124" s="146" t="str">
        <f t="shared" si="6"/>
        <v/>
      </c>
      <c r="J124" s="147" t="str">
        <f t="shared" si="7"/>
        <v/>
      </c>
    </row>
    <row r="125" spans="1:10" ht="18.75" x14ac:dyDescent="0.25">
      <c r="A125" s="151" t="s">
        <v>18</v>
      </c>
      <c r="C125" s="150" t="s">
        <v>73</v>
      </c>
      <c r="D125" s="145" t="s">
        <v>428</v>
      </c>
      <c r="E125" s="145" t="s">
        <v>276</v>
      </c>
      <c r="F125" s="145" t="s">
        <v>452</v>
      </c>
      <c r="G125" s="145" t="s">
        <v>168</v>
      </c>
      <c r="H125" s="145">
        <v>7</v>
      </c>
      <c r="I125" s="146" t="str">
        <f t="shared" si="6"/>
        <v/>
      </c>
      <c r="J125" s="147" t="str">
        <f t="shared" si="7"/>
        <v/>
      </c>
    </row>
    <row r="126" spans="1:10" ht="18.75" x14ac:dyDescent="0.25">
      <c r="A126" s="151" t="s">
        <v>18</v>
      </c>
      <c r="C126" s="150" t="s">
        <v>73</v>
      </c>
      <c r="D126" s="145" t="s">
        <v>81</v>
      </c>
      <c r="E126" s="145" t="s">
        <v>262</v>
      </c>
      <c r="F126" s="145" t="s">
        <v>58</v>
      </c>
      <c r="G126" s="145" t="s">
        <v>50</v>
      </c>
      <c r="H126" s="145">
        <v>4</v>
      </c>
      <c r="I126" s="146" t="str">
        <f t="shared" si="6"/>
        <v/>
      </c>
      <c r="J126" s="147" t="str">
        <f t="shared" si="7"/>
        <v/>
      </c>
    </row>
    <row r="127" spans="1:10" ht="18.75" x14ac:dyDescent="0.25">
      <c r="A127" s="151" t="s">
        <v>18</v>
      </c>
      <c r="C127" s="150" t="s">
        <v>74</v>
      </c>
      <c r="D127" s="145" t="s">
        <v>339</v>
      </c>
      <c r="E127" s="145" t="s">
        <v>259</v>
      </c>
      <c r="F127" s="145" t="s">
        <v>324</v>
      </c>
      <c r="G127" s="145" t="s">
        <v>38</v>
      </c>
      <c r="H127" s="145">
        <v>1</v>
      </c>
      <c r="I127" s="146" t="str">
        <f t="shared" si="6"/>
        <v/>
      </c>
      <c r="J127" s="147">
        <f t="shared" si="7"/>
        <v>1</v>
      </c>
    </row>
    <row r="128" spans="1:10" ht="18.75" x14ac:dyDescent="0.25">
      <c r="A128" s="151" t="s">
        <v>18</v>
      </c>
      <c r="C128" s="150" t="s">
        <v>74</v>
      </c>
      <c r="D128" s="145" t="s">
        <v>339</v>
      </c>
      <c r="E128" s="145" t="s">
        <v>259</v>
      </c>
      <c r="F128" s="145" t="s">
        <v>426</v>
      </c>
      <c r="G128" s="145" t="s">
        <v>83</v>
      </c>
      <c r="H128" s="145">
        <v>6</v>
      </c>
      <c r="I128" s="146" t="str">
        <f t="shared" si="6"/>
        <v/>
      </c>
      <c r="J128" s="147" t="str">
        <f t="shared" si="7"/>
        <v/>
      </c>
    </row>
    <row r="129" spans="1:10" ht="18.75" x14ac:dyDescent="0.25">
      <c r="A129" s="151" t="s">
        <v>18</v>
      </c>
      <c r="C129" s="150" t="s">
        <v>74</v>
      </c>
      <c r="D129" s="145" t="s">
        <v>287</v>
      </c>
      <c r="E129" s="145" t="s">
        <v>259</v>
      </c>
      <c r="F129" s="145" t="s">
        <v>411</v>
      </c>
      <c r="G129" s="145" t="s">
        <v>179</v>
      </c>
      <c r="H129" s="145">
        <v>6</v>
      </c>
      <c r="I129" s="146" t="str">
        <f t="shared" si="6"/>
        <v/>
      </c>
      <c r="J129" s="147" t="str">
        <f t="shared" si="7"/>
        <v/>
      </c>
    </row>
    <row r="130" spans="1:10" ht="18.75" x14ac:dyDescent="0.25">
      <c r="A130" s="151" t="s">
        <v>21</v>
      </c>
      <c r="C130" s="150" t="s">
        <v>32</v>
      </c>
      <c r="D130" s="145" t="s">
        <v>287</v>
      </c>
      <c r="E130" s="145" t="s">
        <v>259</v>
      </c>
      <c r="F130" s="145" t="s">
        <v>294</v>
      </c>
      <c r="G130" s="145" t="s">
        <v>90</v>
      </c>
      <c r="H130" s="145">
        <v>6</v>
      </c>
      <c r="I130" s="146">
        <f t="shared" si="6"/>
        <v>1</v>
      </c>
      <c r="J130" s="147">
        <f t="shared" si="7"/>
        <v>1</v>
      </c>
    </row>
    <row r="131" spans="1:10" ht="18.75" x14ac:dyDescent="0.25">
      <c r="A131" s="151" t="s">
        <v>21</v>
      </c>
      <c r="C131" s="150" t="s">
        <v>67</v>
      </c>
      <c r="D131" s="145" t="s">
        <v>306</v>
      </c>
      <c r="E131" s="145" t="s">
        <v>262</v>
      </c>
      <c r="F131" s="145" t="s">
        <v>295</v>
      </c>
      <c r="G131" s="145" t="s">
        <v>87</v>
      </c>
      <c r="H131" s="145">
        <v>1</v>
      </c>
      <c r="I131" s="146" t="str">
        <f t="shared" si="6"/>
        <v/>
      </c>
      <c r="J131" s="147">
        <f t="shared" si="7"/>
        <v>1</v>
      </c>
    </row>
    <row r="132" spans="1:10" ht="18.75" x14ac:dyDescent="0.25">
      <c r="A132" s="151" t="s">
        <v>21</v>
      </c>
      <c r="C132" s="150" t="s">
        <v>67</v>
      </c>
      <c r="D132" s="145" t="s">
        <v>356</v>
      </c>
      <c r="E132" s="145" t="s">
        <v>534</v>
      </c>
      <c r="F132" s="145" t="s">
        <v>526</v>
      </c>
      <c r="G132" s="145" t="s">
        <v>84</v>
      </c>
      <c r="H132" s="145">
        <v>2</v>
      </c>
      <c r="I132" s="146" t="str">
        <f t="shared" si="6"/>
        <v/>
      </c>
      <c r="J132" s="147" t="str">
        <f t="shared" si="7"/>
        <v/>
      </c>
    </row>
    <row r="133" spans="1:10" ht="18.75" x14ac:dyDescent="0.25">
      <c r="A133" s="151" t="s">
        <v>21</v>
      </c>
      <c r="C133" s="150" t="s">
        <v>67</v>
      </c>
      <c r="D133" s="145" t="s">
        <v>307</v>
      </c>
      <c r="E133" s="145" t="s">
        <v>259</v>
      </c>
      <c r="F133" s="145" t="s">
        <v>480</v>
      </c>
      <c r="G133" s="145" t="s">
        <v>133</v>
      </c>
      <c r="H133" s="145">
        <v>5</v>
      </c>
      <c r="I133" s="146" t="str">
        <f t="shared" si="6"/>
        <v/>
      </c>
      <c r="J133" s="147" t="str">
        <f t="shared" si="7"/>
        <v/>
      </c>
    </row>
    <row r="134" spans="1:10" ht="18.75" x14ac:dyDescent="0.25">
      <c r="A134" s="151" t="s">
        <v>21</v>
      </c>
      <c r="C134" s="150" t="s">
        <v>67</v>
      </c>
      <c r="D134" s="145" t="s">
        <v>454</v>
      </c>
      <c r="E134" s="145" t="s">
        <v>276</v>
      </c>
      <c r="F134" s="145" t="s">
        <v>296</v>
      </c>
      <c r="G134" s="145" t="s">
        <v>45</v>
      </c>
      <c r="H134" s="145">
        <v>3</v>
      </c>
      <c r="I134" s="146" t="str">
        <f t="shared" si="6"/>
        <v/>
      </c>
      <c r="J134" s="147" t="str">
        <f t="shared" si="7"/>
        <v/>
      </c>
    </row>
    <row r="135" spans="1:10" ht="18.75" x14ac:dyDescent="0.25">
      <c r="A135" s="151" t="s">
        <v>21</v>
      </c>
      <c r="B135" s="158" t="s">
        <v>587</v>
      </c>
      <c r="C135" s="150" t="s">
        <v>68</v>
      </c>
      <c r="D135" s="145" t="s">
        <v>78</v>
      </c>
      <c r="E135" s="145" t="s">
        <v>259</v>
      </c>
      <c r="F135" s="145" t="s">
        <v>572</v>
      </c>
      <c r="G135" s="145" t="s">
        <v>173</v>
      </c>
      <c r="H135" s="145">
        <v>7</v>
      </c>
      <c r="I135" s="146" t="str">
        <f t="shared" ref="I135:I170" si="8">IF(A135=A134,"",1)</f>
        <v/>
      </c>
      <c r="J135" s="147">
        <f t="shared" ref="J135:J170" si="9">IF(C135=C134,"",1)</f>
        <v>1</v>
      </c>
    </row>
    <row r="136" spans="1:10" ht="18.75" x14ac:dyDescent="0.25">
      <c r="A136" s="151" t="s">
        <v>21</v>
      </c>
      <c r="C136" s="150" t="s">
        <v>69</v>
      </c>
      <c r="D136" s="145" t="s">
        <v>311</v>
      </c>
      <c r="E136" s="145" t="s">
        <v>276</v>
      </c>
      <c r="F136" s="145" t="s">
        <v>297</v>
      </c>
      <c r="G136" s="145" t="s">
        <v>83</v>
      </c>
      <c r="H136" s="145">
        <v>6</v>
      </c>
      <c r="I136" s="146" t="str">
        <f t="shared" si="8"/>
        <v/>
      </c>
      <c r="J136" s="147">
        <f t="shared" si="9"/>
        <v>1</v>
      </c>
    </row>
    <row r="137" spans="1:10" ht="18.75" x14ac:dyDescent="0.25">
      <c r="A137" s="151" t="s">
        <v>21</v>
      </c>
      <c r="C137" s="150" t="s">
        <v>69</v>
      </c>
      <c r="D137" s="145" t="s">
        <v>78</v>
      </c>
      <c r="E137" s="145" t="s">
        <v>312</v>
      </c>
      <c r="F137" s="145" t="s">
        <v>493</v>
      </c>
      <c r="G137" s="145" t="s">
        <v>98</v>
      </c>
      <c r="H137" s="145">
        <v>2</v>
      </c>
      <c r="I137" s="146" t="str">
        <f t="shared" si="8"/>
        <v/>
      </c>
      <c r="J137" s="147" t="str">
        <f t="shared" si="9"/>
        <v/>
      </c>
    </row>
    <row r="138" spans="1:10" ht="18.75" x14ac:dyDescent="0.25">
      <c r="A138" s="151" t="s">
        <v>21</v>
      </c>
      <c r="C138" s="150" t="s">
        <v>69</v>
      </c>
      <c r="D138" s="145" t="s">
        <v>428</v>
      </c>
      <c r="E138" s="145" t="s">
        <v>449</v>
      </c>
      <c r="F138" s="145" t="s">
        <v>21</v>
      </c>
      <c r="G138" s="145" t="s">
        <v>300</v>
      </c>
      <c r="H138" s="145">
        <v>4</v>
      </c>
      <c r="I138" s="146" t="str">
        <f t="shared" si="8"/>
        <v/>
      </c>
      <c r="J138" s="147" t="str">
        <f t="shared" si="9"/>
        <v/>
      </c>
    </row>
    <row r="139" spans="1:10" ht="18.75" x14ac:dyDescent="0.25">
      <c r="A139" s="151" t="s">
        <v>21</v>
      </c>
      <c r="C139" s="150" t="s">
        <v>69</v>
      </c>
      <c r="D139" s="145" t="s">
        <v>309</v>
      </c>
      <c r="E139" s="145" t="s">
        <v>310</v>
      </c>
      <c r="F139" s="145" t="s">
        <v>323</v>
      </c>
      <c r="G139" s="145" t="s">
        <v>46</v>
      </c>
      <c r="H139" s="145">
        <v>1</v>
      </c>
      <c r="I139" s="146" t="str">
        <f t="shared" si="8"/>
        <v/>
      </c>
      <c r="J139" s="147" t="str">
        <f t="shared" si="9"/>
        <v/>
      </c>
    </row>
    <row r="140" spans="1:10" ht="18.75" x14ac:dyDescent="0.25">
      <c r="A140" s="151" t="s">
        <v>21</v>
      </c>
      <c r="C140" s="150" t="s">
        <v>70</v>
      </c>
      <c r="D140" s="145" t="s">
        <v>311</v>
      </c>
      <c r="E140" s="145" t="s">
        <v>312</v>
      </c>
      <c r="F140" s="145" t="s">
        <v>298</v>
      </c>
      <c r="G140" s="145" t="s">
        <v>86</v>
      </c>
      <c r="H140" s="145">
        <v>6</v>
      </c>
      <c r="I140" s="146" t="str">
        <f t="shared" si="8"/>
        <v/>
      </c>
      <c r="J140" s="147">
        <f t="shared" si="9"/>
        <v>1</v>
      </c>
    </row>
    <row r="141" spans="1:10" ht="18.75" x14ac:dyDescent="0.25">
      <c r="A141" s="151" t="s">
        <v>21</v>
      </c>
      <c r="C141" s="150" t="s">
        <v>70</v>
      </c>
      <c r="D141" s="145" t="s">
        <v>313</v>
      </c>
      <c r="E141" s="145" t="s">
        <v>310</v>
      </c>
      <c r="F141" s="145" t="s">
        <v>299</v>
      </c>
      <c r="G141" s="145" t="s">
        <v>102</v>
      </c>
      <c r="H141" s="145">
        <v>1</v>
      </c>
      <c r="I141" s="146" t="str">
        <f t="shared" si="8"/>
        <v/>
      </c>
      <c r="J141" s="147" t="str">
        <f t="shared" si="9"/>
        <v/>
      </c>
    </row>
    <row r="142" spans="1:10" ht="18.75" x14ac:dyDescent="0.25">
      <c r="A142" s="151" t="s">
        <v>21</v>
      </c>
      <c r="C142" s="150" t="s">
        <v>70</v>
      </c>
      <c r="D142" s="145" t="s">
        <v>80</v>
      </c>
      <c r="E142" s="145" t="s">
        <v>310</v>
      </c>
      <c r="F142" s="145" t="s">
        <v>500</v>
      </c>
      <c r="G142" s="145" t="s">
        <v>105</v>
      </c>
      <c r="H142" s="145">
        <v>2</v>
      </c>
      <c r="I142" s="146" t="str">
        <f t="shared" si="8"/>
        <v/>
      </c>
      <c r="J142" s="147" t="str">
        <f t="shared" si="9"/>
        <v/>
      </c>
    </row>
    <row r="143" spans="1:10" ht="18.75" x14ac:dyDescent="0.25">
      <c r="A143" s="151" t="s">
        <v>21</v>
      </c>
      <c r="C143" s="150" t="s">
        <v>71</v>
      </c>
      <c r="D143" s="145" t="s">
        <v>258</v>
      </c>
      <c r="E143" s="145" t="s">
        <v>312</v>
      </c>
      <c r="F143" s="145" t="s">
        <v>301</v>
      </c>
      <c r="G143" s="145" t="s">
        <v>99</v>
      </c>
      <c r="H143" s="145">
        <v>3</v>
      </c>
      <c r="I143" s="146" t="str">
        <f t="shared" si="8"/>
        <v/>
      </c>
      <c r="J143" s="147">
        <f t="shared" si="9"/>
        <v>1</v>
      </c>
    </row>
    <row r="144" spans="1:10" ht="18.75" x14ac:dyDescent="0.25">
      <c r="A144" s="151" t="s">
        <v>21</v>
      </c>
      <c r="C144" s="150" t="s">
        <v>71</v>
      </c>
      <c r="D144" s="145" t="s">
        <v>307</v>
      </c>
      <c r="E144" s="145" t="s">
        <v>312</v>
      </c>
      <c r="F144" s="145" t="s">
        <v>558</v>
      </c>
      <c r="G144" s="145" t="s">
        <v>85</v>
      </c>
      <c r="H144" s="145">
        <v>4</v>
      </c>
      <c r="I144" s="146" t="str">
        <f t="shared" si="8"/>
        <v/>
      </c>
      <c r="J144" s="147" t="str">
        <f t="shared" si="9"/>
        <v/>
      </c>
    </row>
    <row r="145" spans="1:10" ht="18.75" x14ac:dyDescent="0.25">
      <c r="A145" s="151" t="s">
        <v>21</v>
      </c>
      <c r="C145" s="150" t="s">
        <v>73</v>
      </c>
      <c r="D145" s="145" t="s">
        <v>458</v>
      </c>
      <c r="E145" s="145" t="s">
        <v>312</v>
      </c>
      <c r="F145" s="145" t="s">
        <v>302</v>
      </c>
      <c r="G145" s="145" t="s">
        <v>49</v>
      </c>
      <c r="H145" s="145">
        <v>3</v>
      </c>
      <c r="I145" s="146" t="str">
        <f t="shared" si="8"/>
        <v/>
      </c>
      <c r="J145" s="147">
        <f t="shared" si="9"/>
        <v>1</v>
      </c>
    </row>
    <row r="146" spans="1:10" ht="18.75" x14ac:dyDescent="0.25">
      <c r="A146" s="151" t="s">
        <v>19</v>
      </c>
      <c r="C146" s="150" t="s">
        <v>66</v>
      </c>
      <c r="D146" s="145" t="s">
        <v>287</v>
      </c>
      <c r="E146" s="145" t="s">
        <v>259</v>
      </c>
      <c r="F146" s="145" t="s">
        <v>577</v>
      </c>
      <c r="G146" s="145" t="s">
        <v>142</v>
      </c>
      <c r="H146" s="145">
        <v>4</v>
      </c>
      <c r="I146" s="146">
        <f t="shared" si="8"/>
        <v>1</v>
      </c>
      <c r="J146" s="147">
        <f t="shared" si="9"/>
        <v>1</v>
      </c>
    </row>
    <row r="147" spans="1:10" ht="18.75" x14ac:dyDescent="0.25">
      <c r="A147" s="151" t="s">
        <v>19</v>
      </c>
      <c r="C147" s="150" t="s">
        <v>67</v>
      </c>
      <c r="D147" s="145" t="s">
        <v>258</v>
      </c>
      <c r="E147" s="145" t="s">
        <v>259</v>
      </c>
      <c r="F147" s="145" t="s">
        <v>369</v>
      </c>
      <c r="G147" s="145" t="s">
        <v>135</v>
      </c>
      <c r="H147" s="145">
        <v>5</v>
      </c>
      <c r="I147" s="146" t="str">
        <f t="shared" si="8"/>
        <v/>
      </c>
      <c r="J147" s="147">
        <f t="shared" si="9"/>
        <v>1</v>
      </c>
    </row>
    <row r="148" spans="1:10" ht="18.75" x14ac:dyDescent="0.25">
      <c r="A148" s="151" t="s">
        <v>19</v>
      </c>
      <c r="C148" s="150" t="s">
        <v>70</v>
      </c>
      <c r="D148" s="145" t="s">
        <v>307</v>
      </c>
      <c r="E148" s="145" t="s">
        <v>259</v>
      </c>
      <c r="F148" s="145" t="s">
        <v>501</v>
      </c>
      <c r="G148" s="145" t="s">
        <v>502</v>
      </c>
      <c r="H148" s="145">
        <v>2</v>
      </c>
      <c r="I148" s="146" t="str">
        <f t="shared" si="8"/>
        <v/>
      </c>
      <c r="J148" s="147">
        <f t="shared" si="9"/>
        <v>1</v>
      </c>
    </row>
    <row r="149" spans="1:10" ht="18.75" x14ac:dyDescent="0.25">
      <c r="A149" s="151" t="s">
        <v>19</v>
      </c>
      <c r="C149" s="150" t="s">
        <v>72</v>
      </c>
      <c r="D149" s="145" t="s">
        <v>431</v>
      </c>
      <c r="E149" s="145" t="s">
        <v>259</v>
      </c>
      <c r="F149" s="145" t="s">
        <v>418</v>
      </c>
      <c r="G149" s="145" t="s">
        <v>586</v>
      </c>
      <c r="H149" s="145">
        <v>6</v>
      </c>
      <c r="I149" s="146" t="str">
        <f t="shared" si="8"/>
        <v/>
      </c>
      <c r="J149" s="147">
        <f t="shared" si="9"/>
        <v>1</v>
      </c>
    </row>
    <row r="150" spans="1:10" ht="18.75" x14ac:dyDescent="0.25">
      <c r="A150" s="151" t="s">
        <v>19</v>
      </c>
      <c r="C150" s="150" t="s">
        <v>73</v>
      </c>
      <c r="D150" s="145" t="s">
        <v>261</v>
      </c>
      <c r="E150" s="145" t="s">
        <v>259</v>
      </c>
      <c r="F150" s="145" t="s">
        <v>337</v>
      </c>
      <c r="G150" s="145" t="s">
        <v>338</v>
      </c>
      <c r="H150" s="145">
        <v>1</v>
      </c>
      <c r="I150" s="146" t="str">
        <f t="shared" si="8"/>
        <v/>
      </c>
      <c r="J150" s="147">
        <f t="shared" si="9"/>
        <v>1</v>
      </c>
    </row>
    <row r="151" spans="1:10" ht="18.75" x14ac:dyDescent="0.25">
      <c r="A151" s="151" t="s">
        <v>19</v>
      </c>
      <c r="C151" s="150" t="s">
        <v>73</v>
      </c>
      <c r="D151" s="145" t="s">
        <v>261</v>
      </c>
      <c r="E151" s="145" t="s">
        <v>259</v>
      </c>
      <c r="F151" s="145" t="s">
        <v>533</v>
      </c>
      <c r="G151" s="145" t="s">
        <v>137</v>
      </c>
      <c r="H151" s="145">
        <v>6</v>
      </c>
      <c r="I151" s="146" t="str">
        <f t="shared" si="8"/>
        <v/>
      </c>
      <c r="J151" s="147" t="str">
        <f t="shared" si="9"/>
        <v/>
      </c>
    </row>
    <row r="152" spans="1:10" ht="18.75" x14ac:dyDescent="0.25">
      <c r="A152" s="151" t="s">
        <v>19</v>
      </c>
      <c r="C152" s="150" t="s">
        <v>73</v>
      </c>
      <c r="D152" s="145" t="s">
        <v>309</v>
      </c>
      <c r="E152" s="145" t="s">
        <v>259</v>
      </c>
      <c r="F152" s="145" t="s">
        <v>364</v>
      </c>
      <c r="G152" s="145" t="s">
        <v>154</v>
      </c>
      <c r="H152" s="145">
        <v>1</v>
      </c>
      <c r="I152" s="146" t="str">
        <f t="shared" si="8"/>
        <v/>
      </c>
      <c r="J152" s="147" t="str">
        <f t="shared" si="9"/>
        <v/>
      </c>
    </row>
    <row r="153" spans="1:10" ht="18.75" x14ac:dyDescent="0.25">
      <c r="A153" s="151" t="s">
        <v>19</v>
      </c>
      <c r="C153" s="150" t="s">
        <v>73</v>
      </c>
      <c r="D153" s="145" t="s">
        <v>309</v>
      </c>
      <c r="E153" s="145" t="s">
        <v>259</v>
      </c>
      <c r="F153" s="145" t="s">
        <v>507</v>
      </c>
      <c r="G153" s="145" t="s">
        <v>525</v>
      </c>
      <c r="H153" s="145">
        <v>2</v>
      </c>
      <c r="I153" s="146" t="str">
        <f t="shared" si="8"/>
        <v/>
      </c>
      <c r="J153" s="147" t="str">
        <f t="shared" si="9"/>
        <v/>
      </c>
    </row>
    <row r="154" spans="1:10" ht="18.75" x14ac:dyDescent="0.25">
      <c r="A154" s="151" t="s">
        <v>19</v>
      </c>
      <c r="C154" s="150" t="s">
        <v>73</v>
      </c>
      <c r="D154" s="145" t="s">
        <v>309</v>
      </c>
      <c r="E154" s="145" t="s">
        <v>259</v>
      </c>
      <c r="F154" s="145" t="s">
        <v>477</v>
      </c>
      <c r="G154" s="145" t="s">
        <v>188</v>
      </c>
      <c r="H154" s="145">
        <v>3</v>
      </c>
      <c r="I154" s="146" t="str">
        <f t="shared" si="8"/>
        <v/>
      </c>
      <c r="J154" s="147" t="str">
        <f t="shared" si="9"/>
        <v/>
      </c>
    </row>
    <row r="155" spans="1:10" ht="18.75" x14ac:dyDescent="0.25">
      <c r="A155" s="151" t="s">
        <v>19</v>
      </c>
      <c r="C155" s="150" t="s">
        <v>73</v>
      </c>
      <c r="D155" s="145" t="s">
        <v>309</v>
      </c>
      <c r="E155" s="145" t="s">
        <v>259</v>
      </c>
      <c r="F155" s="145" t="s">
        <v>532</v>
      </c>
      <c r="G155" s="145" t="s">
        <v>147</v>
      </c>
      <c r="H155" s="145">
        <v>4</v>
      </c>
      <c r="I155" s="146" t="str">
        <f t="shared" si="8"/>
        <v/>
      </c>
      <c r="J155" s="147" t="str">
        <f t="shared" si="9"/>
        <v/>
      </c>
    </row>
    <row r="156" spans="1:10" ht="18.75" x14ac:dyDescent="0.25">
      <c r="A156" s="151" t="s">
        <v>19</v>
      </c>
      <c r="C156" s="150" t="s">
        <v>73</v>
      </c>
      <c r="D156" s="145" t="s">
        <v>309</v>
      </c>
      <c r="E156" s="145" t="s">
        <v>259</v>
      </c>
      <c r="F156" s="145" t="s">
        <v>380</v>
      </c>
      <c r="G156" s="145" t="s">
        <v>103</v>
      </c>
      <c r="H156" s="145">
        <v>5</v>
      </c>
      <c r="I156" s="146" t="str">
        <f t="shared" si="8"/>
        <v/>
      </c>
      <c r="J156" s="147" t="str">
        <f t="shared" si="9"/>
        <v/>
      </c>
    </row>
    <row r="157" spans="1:10" ht="18.75" x14ac:dyDescent="0.25">
      <c r="A157" s="151" t="s">
        <v>19</v>
      </c>
      <c r="C157" s="150" t="s">
        <v>73</v>
      </c>
      <c r="D157" s="145" t="s">
        <v>309</v>
      </c>
      <c r="E157" s="145" t="s">
        <v>259</v>
      </c>
      <c r="F157" s="145" t="s">
        <v>420</v>
      </c>
      <c r="G157" s="145" t="s">
        <v>179</v>
      </c>
      <c r="H157" s="145">
        <v>6</v>
      </c>
      <c r="I157" s="146" t="str">
        <f t="shared" si="8"/>
        <v/>
      </c>
      <c r="J157" s="147" t="str">
        <f t="shared" si="9"/>
        <v/>
      </c>
    </row>
    <row r="158" spans="1:10" ht="18.75" x14ac:dyDescent="0.25">
      <c r="A158" s="151" t="s">
        <v>19</v>
      </c>
      <c r="C158" s="150" t="s">
        <v>73</v>
      </c>
      <c r="D158" s="145" t="s">
        <v>309</v>
      </c>
      <c r="E158" s="145" t="s">
        <v>259</v>
      </c>
      <c r="F158" s="145" t="s">
        <v>513</v>
      </c>
      <c r="G158" s="145" t="s">
        <v>173</v>
      </c>
      <c r="H158" s="145">
        <v>7</v>
      </c>
      <c r="I158" s="146" t="str">
        <f t="shared" si="8"/>
        <v/>
      </c>
      <c r="J158" s="147" t="str">
        <f t="shared" si="9"/>
        <v/>
      </c>
    </row>
    <row r="159" spans="1:10" ht="18.75" x14ac:dyDescent="0.25">
      <c r="A159" s="151" t="s">
        <v>19</v>
      </c>
      <c r="C159" s="150" t="s">
        <v>73</v>
      </c>
      <c r="D159" s="145" t="s">
        <v>309</v>
      </c>
      <c r="E159" s="145" t="s">
        <v>259</v>
      </c>
      <c r="F159" s="145" t="s">
        <v>514</v>
      </c>
      <c r="G159" s="145" t="s">
        <v>125</v>
      </c>
      <c r="H159" s="145">
        <v>7</v>
      </c>
      <c r="I159" s="146" t="str">
        <f t="shared" si="8"/>
        <v/>
      </c>
      <c r="J159" s="147" t="str">
        <f t="shared" si="9"/>
        <v/>
      </c>
    </row>
    <row r="160" spans="1:10" ht="18.75" x14ac:dyDescent="0.25">
      <c r="A160" s="151" t="s">
        <v>19</v>
      </c>
      <c r="C160" s="150" t="s">
        <v>74</v>
      </c>
      <c r="D160" s="145" t="s">
        <v>311</v>
      </c>
      <c r="E160" s="145" t="s">
        <v>259</v>
      </c>
      <c r="F160" s="145" t="s">
        <v>528</v>
      </c>
      <c r="G160" s="145" t="s">
        <v>100</v>
      </c>
      <c r="H160" s="145">
        <v>2</v>
      </c>
      <c r="I160" s="146" t="str">
        <f t="shared" si="8"/>
        <v/>
      </c>
      <c r="J160" s="147">
        <f t="shared" si="9"/>
        <v>1</v>
      </c>
    </row>
    <row r="161" spans="1:10" ht="18.75" x14ac:dyDescent="0.25">
      <c r="A161" s="151" t="s">
        <v>19</v>
      </c>
      <c r="C161" s="150" t="s">
        <v>74</v>
      </c>
      <c r="D161" s="145" t="s">
        <v>311</v>
      </c>
      <c r="E161" s="145" t="s">
        <v>259</v>
      </c>
      <c r="F161" s="145" t="s">
        <v>472</v>
      </c>
      <c r="G161" s="145" t="s">
        <v>273</v>
      </c>
      <c r="H161" s="145">
        <v>4</v>
      </c>
      <c r="I161" s="146" t="str">
        <f t="shared" si="8"/>
        <v/>
      </c>
      <c r="J161" s="147" t="str">
        <f t="shared" si="9"/>
        <v/>
      </c>
    </row>
    <row r="162" spans="1:10" ht="18.75" x14ac:dyDescent="0.25">
      <c r="A162" s="151" t="s">
        <v>19</v>
      </c>
      <c r="C162" s="150" t="s">
        <v>74</v>
      </c>
      <c r="D162" s="145" t="s">
        <v>248</v>
      </c>
      <c r="E162" s="145" t="s">
        <v>237</v>
      </c>
      <c r="F162" s="145" t="s">
        <v>425</v>
      </c>
      <c r="G162" s="145" t="s">
        <v>413</v>
      </c>
      <c r="H162" s="145">
        <v>6</v>
      </c>
      <c r="I162" s="146" t="str">
        <f t="shared" si="8"/>
        <v/>
      </c>
      <c r="J162" s="147" t="str">
        <f t="shared" si="9"/>
        <v/>
      </c>
    </row>
    <row r="163" spans="1:10" ht="18.75" x14ac:dyDescent="0.25">
      <c r="A163" s="151" t="s">
        <v>19</v>
      </c>
      <c r="C163" s="150" t="s">
        <v>74</v>
      </c>
      <c r="D163" s="145" t="s">
        <v>305</v>
      </c>
      <c r="E163" s="145" t="s">
        <v>259</v>
      </c>
      <c r="F163" s="145" t="s">
        <v>527</v>
      </c>
      <c r="G163" s="145" t="s">
        <v>392</v>
      </c>
      <c r="H163" s="145">
        <v>3</v>
      </c>
      <c r="I163" s="146" t="str">
        <f t="shared" si="8"/>
        <v/>
      </c>
      <c r="J163" s="147" t="str">
        <f t="shared" si="9"/>
        <v/>
      </c>
    </row>
    <row r="164" spans="1:10" ht="18.75" x14ac:dyDescent="0.25">
      <c r="A164" s="151" t="s">
        <v>19</v>
      </c>
      <c r="C164" s="150" t="s">
        <v>74</v>
      </c>
      <c r="D164" s="145" t="s">
        <v>339</v>
      </c>
      <c r="E164" s="145" t="s">
        <v>259</v>
      </c>
      <c r="F164" s="145" t="s">
        <v>529</v>
      </c>
      <c r="G164" s="145" t="s">
        <v>367</v>
      </c>
      <c r="H164" s="145">
        <v>5</v>
      </c>
      <c r="I164" s="146" t="str">
        <f t="shared" si="8"/>
        <v/>
      </c>
      <c r="J164" s="147" t="str">
        <f t="shared" si="9"/>
        <v/>
      </c>
    </row>
    <row r="165" spans="1:10" ht="18.75" x14ac:dyDescent="0.25">
      <c r="A165" s="151" t="s">
        <v>208</v>
      </c>
      <c r="C165" s="150" t="s">
        <v>32</v>
      </c>
      <c r="D165" s="145" t="s">
        <v>476</v>
      </c>
      <c r="E165" s="145" t="s">
        <v>237</v>
      </c>
      <c r="F165" s="145" t="s">
        <v>474</v>
      </c>
      <c r="G165" s="145" t="s">
        <v>37</v>
      </c>
      <c r="H165" s="145">
        <v>1</v>
      </c>
      <c r="I165" s="146">
        <f t="shared" si="8"/>
        <v>1</v>
      </c>
      <c r="J165" s="147">
        <f t="shared" si="9"/>
        <v>1</v>
      </c>
    </row>
    <row r="166" spans="1:10" ht="18.75" x14ac:dyDescent="0.25">
      <c r="A166" s="151" t="s">
        <v>208</v>
      </c>
      <c r="C166" s="150" t="s">
        <v>66</v>
      </c>
      <c r="D166" s="145" t="s">
        <v>457</v>
      </c>
      <c r="E166" s="145" t="s">
        <v>237</v>
      </c>
      <c r="F166" s="145" t="s">
        <v>394</v>
      </c>
      <c r="G166" s="145" t="s">
        <v>186</v>
      </c>
      <c r="H166" s="145">
        <v>3</v>
      </c>
      <c r="I166" s="146" t="str">
        <f t="shared" si="8"/>
        <v/>
      </c>
      <c r="J166" s="147">
        <f t="shared" si="9"/>
        <v>1</v>
      </c>
    </row>
    <row r="167" spans="1:10" ht="18.75" x14ac:dyDescent="0.25">
      <c r="A167" s="151" t="s">
        <v>208</v>
      </c>
      <c r="C167" s="150" t="s">
        <v>68</v>
      </c>
      <c r="D167" s="145" t="s">
        <v>430</v>
      </c>
      <c r="E167" s="145" t="s">
        <v>237</v>
      </c>
      <c r="F167" s="145" t="s">
        <v>324</v>
      </c>
      <c r="G167" s="145" t="s">
        <v>176</v>
      </c>
      <c r="H167" s="145">
        <v>6</v>
      </c>
      <c r="I167" s="146" t="str">
        <f t="shared" si="8"/>
        <v/>
      </c>
      <c r="J167" s="147">
        <f t="shared" si="9"/>
        <v>1</v>
      </c>
    </row>
    <row r="168" spans="1:10" ht="18.75" x14ac:dyDescent="0.25">
      <c r="A168" s="151" t="s">
        <v>208</v>
      </c>
      <c r="C168" s="150" t="s">
        <v>71</v>
      </c>
      <c r="D168" s="145" t="s">
        <v>316</v>
      </c>
      <c r="E168" s="145" t="s">
        <v>242</v>
      </c>
      <c r="F168" s="145" t="s">
        <v>303</v>
      </c>
      <c r="G168" s="145" t="s">
        <v>195</v>
      </c>
      <c r="H168" s="145">
        <v>3</v>
      </c>
      <c r="I168" s="146" t="str">
        <f t="shared" si="8"/>
        <v/>
      </c>
      <c r="J168" s="147">
        <f t="shared" si="9"/>
        <v>1</v>
      </c>
    </row>
    <row r="169" spans="1:10" ht="18.75" x14ac:dyDescent="0.25">
      <c r="A169" s="151" t="s">
        <v>208</v>
      </c>
      <c r="C169" s="150" t="s">
        <v>72</v>
      </c>
      <c r="D169" s="145" t="s">
        <v>322</v>
      </c>
      <c r="E169" s="145" t="s">
        <v>217</v>
      </c>
      <c r="F169" s="145" t="s">
        <v>321</v>
      </c>
      <c r="G169" s="145" t="s">
        <v>143</v>
      </c>
      <c r="H169" s="145">
        <v>4</v>
      </c>
      <c r="I169" s="146" t="str">
        <f t="shared" si="8"/>
        <v/>
      </c>
      <c r="J169" s="147">
        <f t="shared" si="9"/>
        <v>1</v>
      </c>
    </row>
    <row r="170" spans="1:10" ht="18.75" x14ac:dyDescent="0.25">
      <c r="A170" s="151" t="s">
        <v>208</v>
      </c>
      <c r="C170" s="150" t="s">
        <v>73</v>
      </c>
      <c r="D170" s="145" t="s">
        <v>309</v>
      </c>
      <c r="E170" s="145" t="s">
        <v>259</v>
      </c>
      <c r="F170" s="145" t="s">
        <v>304</v>
      </c>
      <c r="G170" s="145" t="s">
        <v>175</v>
      </c>
      <c r="H170" s="145">
        <v>6</v>
      </c>
      <c r="I170" s="146" t="str">
        <f t="shared" si="8"/>
        <v/>
      </c>
      <c r="J170" s="147">
        <f t="shared" si="9"/>
        <v>1</v>
      </c>
    </row>
  </sheetData>
  <sheetProtection algorithmName="SHA-512" hashValue="dQlon9kCyqTGTTfgnSJkEsavmakE6U4d8I761z/QgXC5v/ff9t5fdsf41Qs0V/xnSlDnBWRqyJIEcylrWT/IWw==" saltValue="+5IWOYEPvKKaJNFAHWY4MA==" spinCount="100000" sheet="1" objects="1" scenarios="1" sort="0" autoFilter="0"/>
  <mergeCells count="4">
    <mergeCell ref="T5:W5"/>
    <mergeCell ref="A4:N4"/>
    <mergeCell ref="A1:H1"/>
    <mergeCell ref="A2:H3"/>
  </mergeCells>
  <phoneticPr fontId="5" type="noConversion"/>
  <conditionalFormatting sqref="A7:A276">
    <cfRule type="expression" dxfId="97" priority="10">
      <formula>$I7=1</formula>
    </cfRule>
  </conditionalFormatting>
  <conditionalFormatting sqref="A6:H6">
    <cfRule type="expression" dxfId="96" priority="821">
      <formula>$P$6=1</formula>
    </cfRule>
  </conditionalFormatting>
  <conditionalFormatting sqref="C7:C276">
    <cfRule type="expression" dxfId="95" priority="12">
      <formula>$J7=1</formula>
    </cfRule>
  </conditionalFormatting>
  <conditionalFormatting sqref="D7:H276">
    <cfRule type="expression" dxfId="94" priority="1">
      <formula>$A7="GARA A REGOLAMENTO SPECIALE"</formula>
    </cfRule>
    <cfRule type="expression" dxfId="93" priority="2">
      <formula>$A7="CAMP. REG./ FINALE DI ZONA"</formula>
    </cfRule>
    <cfRule type="expression" dxfId="92" priority="3">
      <formula>$A7="TROFEO GIOVANILE FEDERALE"</formula>
    </cfRule>
    <cfRule type="expression" dxfId="91" priority="4">
      <formula>$A7="GARA NAZIONALE 36/36"</formula>
    </cfRule>
    <cfRule type="expression" dxfId="90" priority="5">
      <formula>$A7="GARA NAZIONALE 54/54"</formula>
    </cfRule>
    <cfRule type="expression" dxfId="89" priority="6">
      <formula>$A7="GARA NAZIONALE 72/54"</formula>
    </cfRule>
    <cfRule type="expression" dxfId="88" priority="7">
      <formula>$A7="CAMPIONATO NAZIONALE"</formula>
    </cfRule>
    <cfRule type="expression" dxfId="87" priority="9">
      <formula>$A7="CAMPIONATO INTERNAZIONALE"</formula>
    </cfRule>
  </conditionalFormatting>
  <pageMargins left="0.7" right="0.7" top="0.75" bottom="0.75" header="0.3" footer="0.3"/>
  <pageSetup paperSize="9" scale="52" fitToHeight="0" orientation="landscape" r:id="rId1"/>
  <rowBreaks count="3" manualBreakCount="3">
    <brk id="44" max="29" man="1"/>
    <brk id="89" max="29" man="1"/>
    <brk id="134" max="29" man="1"/>
  </rowBreaks>
  <colBreaks count="1" manualBreakCount="1">
    <brk id="10" max="170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ECBE-D9C4-4F90-85BE-2C728C459851}">
  <dimension ref="A1:H20"/>
  <sheetViews>
    <sheetView workbookViewId="0"/>
  </sheetViews>
  <sheetFormatPr defaultRowHeight="15" x14ac:dyDescent="0.25"/>
  <cols>
    <col min="1" max="1" width="27.140625" bestFit="1" customWidth="1"/>
    <col min="2" max="2" width="11.140625" bestFit="1" customWidth="1"/>
    <col min="3" max="3" width="10.42578125" bestFit="1" customWidth="1"/>
    <col min="4" max="5" width="11.5703125" bestFit="1" customWidth="1"/>
    <col min="6" max="6" width="61.85546875" bestFit="1" customWidth="1"/>
    <col min="7" max="7" width="23" bestFit="1" customWidth="1"/>
    <col min="8" max="8" width="7.5703125" bestFit="1" customWidth="1"/>
  </cols>
  <sheetData>
    <row r="1" spans="1:8" x14ac:dyDescent="0.25">
      <c r="A1" t="s">
        <v>16</v>
      </c>
      <c r="B1" t="s">
        <v>17</v>
      </c>
      <c r="C1" t="s">
        <v>34</v>
      </c>
      <c r="D1" t="s">
        <v>28</v>
      </c>
      <c r="E1" t="s">
        <v>29</v>
      </c>
      <c r="F1" t="s">
        <v>30</v>
      </c>
      <c r="G1" t="s">
        <v>10</v>
      </c>
      <c r="H1" t="s">
        <v>25</v>
      </c>
    </row>
    <row r="2" spans="1:8" x14ac:dyDescent="0.25">
      <c r="A2" t="s">
        <v>19</v>
      </c>
      <c r="C2" t="s">
        <v>66</v>
      </c>
      <c r="D2" t="s">
        <v>287</v>
      </c>
      <c r="E2" t="s">
        <v>259</v>
      </c>
      <c r="F2" t="s">
        <v>577</v>
      </c>
      <c r="G2" t="s">
        <v>142</v>
      </c>
      <c r="H2">
        <v>4</v>
      </c>
    </row>
    <row r="3" spans="1:8" x14ac:dyDescent="0.25">
      <c r="A3" t="s">
        <v>19</v>
      </c>
      <c r="C3" t="s">
        <v>67</v>
      </c>
      <c r="D3" t="s">
        <v>258</v>
      </c>
      <c r="E3" t="s">
        <v>259</v>
      </c>
      <c r="F3" t="s">
        <v>369</v>
      </c>
      <c r="G3" t="s">
        <v>135</v>
      </c>
      <c r="H3">
        <v>5</v>
      </c>
    </row>
    <row r="4" spans="1:8" x14ac:dyDescent="0.25">
      <c r="A4" t="s">
        <v>19</v>
      </c>
      <c r="C4" t="s">
        <v>70</v>
      </c>
      <c r="D4" t="s">
        <v>307</v>
      </c>
      <c r="E4" t="s">
        <v>259</v>
      </c>
      <c r="F4" t="s">
        <v>501</v>
      </c>
      <c r="G4" t="s">
        <v>502</v>
      </c>
      <c r="H4">
        <v>2</v>
      </c>
    </row>
    <row r="5" spans="1:8" x14ac:dyDescent="0.25">
      <c r="A5" t="s">
        <v>19</v>
      </c>
      <c r="C5" t="s">
        <v>72</v>
      </c>
      <c r="D5" t="s">
        <v>431</v>
      </c>
      <c r="E5" t="s">
        <v>259</v>
      </c>
      <c r="F5" t="s">
        <v>418</v>
      </c>
      <c r="G5" t="s">
        <v>586</v>
      </c>
      <c r="H5">
        <v>6</v>
      </c>
    </row>
    <row r="6" spans="1:8" x14ac:dyDescent="0.25">
      <c r="A6" t="s">
        <v>19</v>
      </c>
      <c r="C6" t="s">
        <v>73</v>
      </c>
      <c r="D6" t="s">
        <v>261</v>
      </c>
      <c r="E6" t="s">
        <v>259</v>
      </c>
      <c r="F6" t="s">
        <v>337</v>
      </c>
      <c r="G6" t="s">
        <v>338</v>
      </c>
      <c r="H6">
        <v>1</v>
      </c>
    </row>
    <row r="7" spans="1:8" x14ac:dyDescent="0.25">
      <c r="A7" t="s">
        <v>19</v>
      </c>
      <c r="C7" t="s">
        <v>73</v>
      </c>
      <c r="D7" t="s">
        <v>261</v>
      </c>
      <c r="E7" t="s">
        <v>259</v>
      </c>
      <c r="F7" t="s">
        <v>533</v>
      </c>
      <c r="G7" t="s">
        <v>137</v>
      </c>
      <c r="H7">
        <v>6</v>
      </c>
    </row>
    <row r="8" spans="1:8" x14ac:dyDescent="0.25">
      <c r="A8" t="s">
        <v>19</v>
      </c>
      <c r="C8" t="s">
        <v>73</v>
      </c>
      <c r="D8" t="s">
        <v>309</v>
      </c>
      <c r="E8" t="s">
        <v>259</v>
      </c>
      <c r="F8" t="s">
        <v>364</v>
      </c>
      <c r="G8" t="s">
        <v>154</v>
      </c>
      <c r="H8">
        <v>1</v>
      </c>
    </row>
    <row r="9" spans="1:8" x14ac:dyDescent="0.25">
      <c r="A9" t="s">
        <v>19</v>
      </c>
      <c r="C9" t="s">
        <v>73</v>
      </c>
      <c r="D9" t="s">
        <v>309</v>
      </c>
      <c r="E9" t="s">
        <v>259</v>
      </c>
      <c r="F9" t="s">
        <v>507</v>
      </c>
      <c r="G9" t="s">
        <v>525</v>
      </c>
      <c r="H9">
        <v>2</v>
      </c>
    </row>
    <row r="10" spans="1:8" x14ac:dyDescent="0.25">
      <c r="A10" t="s">
        <v>19</v>
      </c>
      <c r="C10" t="s">
        <v>73</v>
      </c>
      <c r="D10" t="s">
        <v>309</v>
      </c>
      <c r="E10" t="s">
        <v>259</v>
      </c>
      <c r="F10" t="s">
        <v>477</v>
      </c>
      <c r="G10" t="s">
        <v>188</v>
      </c>
      <c r="H10">
        <v>3</v>
      </c>
    </row>
    <row r="11" spans="1:8" x14ac:dyDescent="0.25">
      <c r="A11" t="s">
        <v>19</v>
      </c>
      <c r="C11" t="s">
        <v>73</v>
      </c>
      <c r="D11" t="s">
        <v>309</v>
      </c>
      <c r="E11" t="s">
        <v>259</v>
      </c>
      <c r="F11" t="s">
        <v>532</v>
      </c>
      <c r="G11" t="s">
        <v>147</v>
      </c>
      <c r="H11">
        <v>4</v>
      </c>
    </row>
    <row r="12" spans="1:8" x14ac:dyDescent="0.25">
      <c r="A12" t="s">
        <v>19</v>
      </c>
      <c r="C12" t="s">
        <v>73</v>
      </c>
      <c r="D12" t="s">
        <v>309</v>
      </c>
      <c r="E12" t="s">
        <v>259</v>
      </c>
      <c r="F12" t="s">
        <v>380</v>
      </c>
      <c r="G12" t="s">
        <v>103</v>
      </c>
      <c r="H12">
        <v>5</v>
      </c>
    </row>
    <row r="13" spans="1:8" x14ac:dyDescent="0.25">
      <c r="A13" t="s">
        <v>19</v>
      </c>
      <c r="C13" t="s">
        <v>73</v>
      </c>
      <c r="D13" t="s">
        <v>309</v>
      </c>
      <c r="E13" t="s">
        <v>259</v>
      </c>
      <c r="F13" t="s">
        <v>420</v>
      </c>
      <c r="G13" t="s">
        <v>179</v>
      </c>
      <c r="H13">
        <v>6</v>
      </c>
    </row>
    <row r="14" spans="1:8" x14ac:dyDescent="0.25">
      <c r="A14" t="s">
        <v>19</v>
      </c>
      <c r="C14" t="s">
        <v>73</v>
      </c>
      <c r="D14" t="s">
        <v>309</v>
      </c>
      <c r="E14" t="s">
        <v>259</v>
      </c>
      <c r="F14" t="s">
        <v>513</v>
      </c>
      <c r="G14" t="s">
        <v>173</v>
      </c>
      <c r="H14">
        <v>7</v>
      </c>
    </row>
    <row r="15" spans="1:8" x14ac:dyDescent="0.25">
      <c r="A15" t="s">
        <v>19</v>
      </c>
      <c r="C15" t="s">
        <v>73</v>
      </c>
      <c r="D15" t="s">
        <v>309</v>
      </c>
      <c r="E15" t="s">
        <v>259</v>
      </c>
      <c r="F15" t="s">
        <v>514</v>
      </c>
      <c r="G15" t="s">
        <v>125</v>
      </c>
      <c r="H15">
        <v>7</v>
      </c>
    </row>
    <row r="16" spans="1:8" x14ac:dyDescent="0.25">
      <c r="A16" t="s">
        <v>19</v>
      </c>
      <c r="C16" t="s">
        <v>74</v>
      </c>
      <c r="D16" t="s">
        <v>311</v>
      </c>
      <c r="E16" t="s">
        <v>259</v>
      </c>
      <c r="F16" t="s">
        <v>528</v>
      </c>
      <c r="G16" t="s">
        <v>100</v>
      </c>
      <c r="H16">
        <v>2</v>
      </c>
    </row>
    <row r="17" spans="1:8" x14ac:dyDescent="0.25">
      <c r="A17" t="s">
        <v>19</v>
      </c>
      <c r="C17" t="s">
        <v>74</v>
      </c>
      <c r="D17" t="s">
        <v>311</v>
      </c>
      <c r="E17" t="s">
        <v>259</v>
      </c>
      <c r="F17" t="s">
        <v>472</v>
      </c>
      <c r="G17" t="s">
        <v>273</v>
      </c>
      <c r="H17">
        <v>4</v>
      </c>
    </row>
    <row r="18" spans="1:8" x14ac:dyDescent="0.25">
      <c r="A18" t="s">
        <v>19</v>
      </c>
      <c r="C18" t="s">
        <v>74</v>
      </c>
      <c r="D18" t="s">
        <v>248</v>
      </c>
      <c r="E18" t="s">
        <v>237</v>
      </c>
      <c r="F18" t="s">
        <v>425</v>
      </c>
      <c r="G18" t="s">
        <v>413</v>
      </c>
      <c r="H18">
        <v>6</v>
      </c>
    </row>
    <row r="19" spans="1:8" x14ac:dyDescent="0.25">
      <c r="A19" t="s">
        <v>19</v>
      </c>
      <c r="C19" t="s">
        <v>74</v>
      </c>
      <c r="D19" t="s">
        <v>305</v>
      </c>
      <c r="E19" t="s">
        <v>259</v>
      </c>
      <c r="F19" t="s">
        <v>527</v>
      </c>
      <c r="G19" t="s">
        <v>392</v>
      </c>
      <c r="H19">
        <v>3</v>
      </c>
    </row>
    <row r="20" spans="1:8" x14ac:dyDescent="0.25">
      <c r="A20" t="s">
        <v>19</v>
      </c>
      <c r="C20" t="s">
        <v>74</v>
      </c>
      <c r="D20" t="s">
        <v>339</v>
      </c>
      <c r="E20" t="s">
        <v>259</v>
      </c>
      <c r="F20" t="s">
        <v>529</v>
      </c>
      <c r="G20" t="s">
        <v>367</v>
      </c>
      <c r="H20">
        <v>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f e 2 c 9 7 9 - 2 0 e 6 - 4 5 6 6 - a 9 7 e - f 1 7 1 c 9 2 2 d 0 3 f "   x m l n s = " h t t p : / / s c h e m a s . m i c r o s o f t . c o m / D a t a M a s h u p " > A A A A A B k I A A B Q S w M E F A A C A A g A X F T Q V u G d A F u l A A A A 9 g A A A B I A H A B D b 2 5 m a W c v U G F j a 2 F n Z S 5 4 b W w g o h g A K K A U A A A A A A A A A A A A A A A A A A A A A A A A A A A A h Y 9 N D o I w G E S v Q r q n P 0 i M I R 9 l 4 c p E E h O N c d u U C o 1 Q D C 2 W u 7 n w S F 5 B j K L u X M 6 b t 5 i 5 X 2 + Q D U 0 d X F R n d W t S x D B F g T K y L b Q p U 9 S 7 Y 7 h A G Y e N k C d R q m C U j U 0 G W 6 S o c u 6 c E O K 9 x 3 6 G 2 6 4 k E a W M H P L 1 V l a q E e g j 6 / 9 y q I 1 1 w k i F O O x f Y 3 i E G Z v j m M a Y A p k g 5 N p 8 h W j c + 2 x / I C z 7 2 v W d 4 t q F q x 2 Q K Q J 5 f + A P U E s D B B Q A A g A I A F x U 0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V N B W T O O l A R I F A A D G Q Q A A E w A c A E Z v c m 1 1 b G F z L 1 N l Y 3 R p b 2 4 x L m 0 g o h g A K K A U A A A A A A A A A A A A A A A A A A A A A A A A A A A A 7 V v d b u I 4 F L 6 v 1 H e w M j c g W X Q I t F z M z k o R f 0 J q Y Z a i W a l V V R l w q T X B r o z p T A f x L v s u + 2 J r S A j 5 I x M T W B j q 3 h S S + O 8 7 5 / v O O X a Y 4 I E g j I J b 5 3 / x 0 / n Z + d n k G X E 8 B E 1 M K S I M f A Y 2 F u d n Q P 5 1 O B k R i u W l + o 8 B t g v V K e e Y i r 8 Z / 9 Z n 7 F s u P 7 t v o z H + b P R Q H 9 s 2 q h g P 8 / s q o 0 I + 9 A C d P j 4 Y N 2 x I n s g A C Q Y E e W G G 7 E 4 + b + N C j y M 6 e W J 8 X G X 2 d E x 7 b y 9 4 k n P H h L O Z 1 9 C A Q M h 7 Q O A f Y g 7 B z O j J b m w 2 I t 4 d R N + W N 2 p I I E A o + U l Y 7 K 0 n 2 X P 4 R p u N M W g i H h 2 m S v h A j h N u c M d o Y O B 5 / v y M 0 E 2 r 9 U P c w P 0 + z 4 p x 0 d Q o J 6 J 8 g / j P j B C X N M S J E F s v n N g 4 C 8 b m r r U C T 3 B k 3 W H c V w v / X W G / Q a N R N v U w K 6 W P G n h l 4 J t k O q J Z g S 9 q 4 J W B v 5 6 O 7 O w e X 9 p 1 y H w P 0 F s j N h F Z o d 9 1 I H 0 P w N 9 i I f C 4 z z P G V + n 2 Z Y 2 + M v o d I V h 2 7 I u l S 4 2 9 M v Z t 9 r o b x z d L V x p + Z f h r Z J A Z / k p Z J / b q y H 8 w q s j G d I i 4 T H Y s I c g r E f / + I 9 N O 9 o q o r L S M e J M 4 C F b Z u C + / 5 2 Y r + 8 H V X g 7 0 d h y g U x V D t 3 K D b i k B 3 c w W u o k W d K M + X A c h u F J E 6 N F z n v f M 2 i V j N p l g s I C D U r w 2 a x e P 5 d O O T X 3 2 N K r L B 1 F J 4 u Q g / 0 I w 9 Z n G f 9 E 1 i i F h 4 D L 7 X j / j X l j e 9 0 3 m r y n m b w A N B m w o O z G i A E X n C 2 W z 4 c r t z Y + m a W x e X H H T 6 i I j 7 3 m d D W I L j g Q G E t V n H + a 3 2 M Y D 0 W X f F 1 O K T B 4 C j A b P I H f v + f U D + O N P Q K e 2 n Q 8 4 a q j 7 o J / K d h i U r i 6 k w G 4 l E 2 s / f / T 8 / H H t 5 z u V D t c G x a h 8 Z N I U r 0 V K U W l R c V U u L G a n J i v e d V d X f P 2 o O k M Y Q s 8 X v M U 9 y I Z G 0 + p a o G 3 d t T p t 6 7 r u m j m v z P b I p G A Y K x 8 + A b 4 x P i R 0 0 S 5 m B H k P 8 / U Q E S Y H L e U 3 5 8 r e f o d Y f T Y X n / 0 m 8 V n B A T 6 o 4 j F z j C H I Z f n i s q w J c h Q E U f K q C F H C X h X j S X 5 P 2 + j m v / Y y d Z b F r G x r p h X 3 S L W 0 C 0 8 Z 1 6 J T T y d n D i n z S S i Y C S h E N e 0 w e m M G B E f 6 P O Y U S W N T Z B O t O M e g O L s M y V X r 5 s v C f 3 s d 0 G r 3 6 l 3 P n X V c V o n L b c 2 Q Y 2 L I b m P y L z z q N 4 n J 2 1 R 1 K V R j g 2 C o x P 9 j i X z F U K p d M X W W r R n 9 P h g d y m U d 1 z 8 x R v e a D U 3 m k y N z o F R 2 n W n X J f O W l e M m s v W 6 n U a 9 A 5 q t z l e r 3 Z J 0 a 9 R r 9 e 4 h Y + i B F a + 4 f a m Q V F I f T a 1 g h j K L Z a n V B Q x 0 6 8 2 l 4 r Z 0 m n E U y r T r 0 r q w s H D h A j R a y 7 B a a 4 E 7 a e 5 k m p 8 s y 4 9 z 9 3 B v 5 Y P v y L U m 2 S g E o o K k O 2 k N 7 r r B 9 f Y C 9 M o S G D w L 8 L 4 6 h y p w k e z A e K V R O d F c 8 R 8 s 8 s N H 2 U f n 2 r q p t 3 u d x 9 s v 9 W p L + r Q q e c J H m Q 5 3 B J 9 i v w N Q N t 7 I C S q l L 4 E S A a V y j j i J 4 S i C z 9 L O 0 a c x D x s 1 M n B I u I P b o T k z r 4 X 7 J I V b 7 4 m q x Y G E l x f i A 8 F 6 g m E K h v p N I a o J P D y Q s K Z X s H i i p t A t t d d S I t N J l H S / Q U L d b z J H n I 6 B 3 N X J 6 + P m 3 9 q o C u R 2 L 4 c l y G P I d 9 a P 7 1 8 3 U + 4 K K 6 W 6 K i o W k L 9 j T n s D c 0 1 U Q k X m V T T z 3 i X z k j K W v d I v b l P O P F n 6 B V / q z P J G s / 7 Z l v r 7 z B t T l x O X P N V i L C R J J 6 V 5 y x M r C / i 8 A K y 8 4 F D 7 a 2 n q q C Q p + v / 2 2 h K F 7 j 9 Q S w E C L Q A U A A I A C A B c V N B W 4 Z 0 A W 6 U A A A D 2 A A A A E g A A A A A A A A A A A A A A A A A A A A A A Q 2 9 u Z m l n L 1 B h Y 2 t h Z 2 U u e G 1 s U E s B A i 0 A F A A C A A g A X F T Q V g / K 6 a u k A A A A 6 Q A A A B M A A A A A A A A A A A A A A A A A 8 Q A A A F t D b 2 5 0 Z W 5 0 X 1 R 5 c G V z X S 5 4 b W x Q S w E C L Q A U A A I A C A B c V N B W T O O l A R I F A A D G Q Q A A E w A A A A A A A A A A A A A A A A D i A Q A A R m 9 y b X V s Y X M v U 2 V j d G l v b j E u b V B L B Q Y A A A A A A w A D A M I A A A B B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a g w E A A A A A A H i D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W 5 u Y W l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H Z W 5 u Y W l v I i A v P j x F b n R y e S B U e X B l P S J G a W x s Z W R D b 2 1 w b G V 0 Z V J l c 3 V s d F R v V 2 9 y a 3 N o Z W V 0 I i B W Y W x 1 Z T 0 i b D E i I C 8 + P E V u d H J 5 I F R 5 c G U 9 I l F 1 Z X J 5 S U Q i I F Z h b H V l P S J z Z G U 3 Z D I z Y W M t N D l m N C 0 0 Y j d m L W I y Z m M t Y j Y 4 Y z g 5 Z T E 2 N 2 F l I i A v P j x F b n R y e S B U e X B l P S J G a W x s R X J y b 3 J D b 3 V u d C I g V m F s d W U 9 I m w w I i A v P j x F b n R y e S B U e X B l P S J G a W x s T G F z d F V w Z G F 0 Z W Q i I F Z h b H V l P S J k M j A y M y 0 w N i 0 x N l Q w O D o z N D o 1 N C 4 3 O D M 3 N z k z W i I g L z 4 8 R W 5 0 c n k g V H l w Z T 0 i R m l s b E N v b H V t b l R 5 c G V z I i B W Y W x 1 Z T 0 i c 0 F B Q U d B Q U F B Q m d B Q U F B Q U F B Q U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L C Z x d W 9 0 O 0 N v b G 9 u b m E z J n F 1 b 3 Q 7 L C Z x d W 9 0 O 0 R h d G E g c G l l b m E g a W 5 p e m l v J n F 1 b 3 Q 7 L C Z x d W 9 0 O 0 R h d G E g c G l l b m E g Z m l u Z S Z x d W 9 0 O y w m c X V v d D t H a W 9 y b m 8 g a W 5 p e m l v J n F 1 b 3 Q 7 L C Z x d W 9 0 O 0 d p b 3 J u b y B m a W 5 l J n F 1 b 3 Q 7 L C Z x d W 9 0 O 0 N v b G 9 u b m E y J n F 1 b 3 Q 7 X S I g L z 4 8 R W 5 0 c n k g V H l w Z T 0 i R m l s b E V y c m 9 y Q 2 9 k Z S I g V m F s d W U 9 I n N V b m t u b 3 d u I i A v P j x F b n R y e S B U e X B l P S J G a W x s Q 2 9 1 b n Q i I F Z h b H V l P S J s O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V u b m F p b y 9 B d X R v U m V t b 3 Z l Z E N v b H V t b n M x L n t D b 2 x v b m 5 h M S w w f S Z x d W 9 0 O y w m c X V v d D t T Z W N 0 a W 9 u M S 9 H Z W 5 u Y W l v L 0 F 1 d G 9 S Z W 1 v d m V k Q 2 9 s d W 1 u c z E u e 0 1 l c 2 U s M X 0 m c X V v d D s s J n F 1 b 3 Q 7 U 2 V j d G l v b j E v R 2 V u b m F p b y 9 B d X R v U m V t b 3 Z l Z E N v b H V t b n M x L n t N b 2 R p Z m l j Y S w y f S Z x d W 9 0 O y w m c X V v d D t T Z W N 0 a W 9 u M S 9 H Z W 5 u Y W l v L 0 F 1 d G 9 S Z W 1 v d m V k Q 2 9 s d W 1 u c z E u e 1 R p c G 9 s b 2 d p Y S w z f S Z x d W 9 0 O y w m c X V v d D t T Z W N 0 a W 9 u M S 9 H Z W 5 u Y W l v L 0 F 1 d G 9 S Z W 1 v d m V k Q 2 9 s d W 1 u c z E u e 0 R h d G E g a W 5 p e m l v L D R 9 J n F 1 b 3 Q 7 L C Z x d W 9 0 O 1 N l Y 3 R p b 2 4 x L 0 d l b m 5 h a W 8 v Q X V 0 b 1 J l b W 9 2 Z W R D b 2 x 1 b W 5 z M S 5 7 R G F 0 Y S B m a W 5 l L D V 9 J n F 1 b 3 Q 7 L C Z x d W 9 0 O 1 N l Y 3 R p b 2 4 x L 0 d l b m 5 h a W 8 v Q X V 0 b 1 J l b W 9 2 Z W R D b 2 x 1 b W 5 z M S 5 7 T m 9 t Z S B H Y X J h L D Z 9 J n F 1 b 3 Q 7 L C Z x d W 9 0 O 1 N l Y 3 R p b 2 4 x L 0 d l b m 5 h a W 8 v Q X V 0 b 1 J l b W 9 2 Z W R D b 2 x 1 b W 5 z M S 5 7 Q 2 l y Y 2 9 s b y w 3 f S Z x d W 9 0 O y w m c X V v d D t T Z W N 0 a W 9 u M S 9 H Z W 5 u Y W l v L 0 F 1 d G 9 S Z W 1 v d m V k Q 2 9 s d W 1 u c z E u e 1 p v b m E s O H 0 m c X V v d D s s J n F 1 b 3 Q 7 U 2 V j d G l v b j E v R 2 V u b m F p b y 9 B d X R v U m V t b 3 Z l Z E N v b H V t b n M x L n t D b 2 x v b m 5 h M y w 5 f S Z x d W 9 0 O y w m c X V v d D t T Z W N 0 a W 9 u M S 9 H Z W 5 u Y W l v L 0 F 1 d G 9 S Z W 1 v d m V k Q 2 9 s d W 1 u c z E u e 0 R h d G E g c G l l b m E g a W 5 p e m l v L D E w f S Z x d W 9 0 O y w m c X V v d D t T Z W N 0 a W 9 u M S 9 H Z W 5 u Y W l v L 0 F 1 d G 9 S Z W 1 v d m V k Q 2 9 s d W 1 u c z E u e 0 R h d G E g c G l l b m E g Z m l u Z S w x M X 0 m c X V v d D s s J n F 1 b 3 Q 7 U 2 V j d G l v b j E v R 2 V u b m F p b y 9 B d X R v U m V t b 3 Z l Z E N v b H V t b n M x L n t H a W 9 y b m 8 g a W 5 p e m l v L D E y f S Z x d W 9 0 O y w m c X V v d D t T Z W N 0 a W 9 u M S 9 H Z W 5 u Y W l v L 0 F 1 d G 9 S Z W 1 v d m V k Q 2 9 s d W 1 u c z E u e 0 d p b 3 J u b y B m a W 5 l L D E z f S Z x d W 9 0 O y w m c X V v d D t T Z W N 0 a W 9 u M S 9 H Z W 5 u Y W l v L 0 F 1 d G 9 S Z W 1 v d m V k Q 2 9 s d W 1 u c z E u e 0 N v b G 9 u b m E y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R 2 V u b m F p b y 9 B d X R v U m V t b 3 Z l Z E N v b H V t b n M x L n t D b 2 x v b m 5 h M S w w f S Z x d W 9 0 O y w m c X V v d D t T Z W N 0 a W 9 u M S 9 H Z W 5 u Y W l v L 0 F 1 d G 9 S Z W 1 v d m V k Q 2 9 s d W 1 u c z E u e 0 1 l c 2 U s M X 0 m c X V v d D s s J n F 1 b 3 Q 7 U 2 V j d G l v b j E v R 2 V u b m F p b y 9 B d X R v U m V t b 3 Z l Z E N v b H V t b n M x L n t N b 2 R p Z m l j Y S w y f S Z x d W 9 0 O y w m c X V v d D t T Z W N 0 a W 9 u M S 9 H Z W 5 u Y W l v L 0 F 1 d G 9 S Z W 1 v d m V k Q 2 9 s d W 1 u c z E u e 1 R p c G 9 s b 2 d p Y S w z f S Z x d W 9 0 O y w m c X V v d D t T Z W N 0 a W 9 u M S 9 H Z W 5 u Y W l v L 0 F 1 d G 9 S Z W 1 v d m V k Q 2 9 s d W 1 u c z E u e 0 R h d G E g a W 5 p e m l v L D R 9 J n F 1 b 3 Q 7 L C Z x d W 9 0 O 1 N l Y 3 R p b 2 4 x L 0 d l b m 5 h a W 8 v Q X V 0 b 1 J l b W 9 2 Z W R D b 2 x 1 b W 5 z M S 5 7 R G F 0 Y S B m a W 5 l L D V 9 J n F 1 b 3 Q 7 L C Z x d W 9 0 O 1 N l Y 3 R p b 2 4 x L 0 d l b m 5 h a W 8 v Q X V 0 b 1 J l b W 9 2 Z W R D b 2 x 1 b W 5 z M S 5 7 T m 9 t Z S B H Y X J h L D Z 9 J n F 1 b 3 Q 7 L C Z x d W 9 0 O 1 N l Y 3 R p b 2 4 x L 0 d l b m 5 h a W 8 v Q X V 0 b 1 J l b W 9 2 Z W R D b 2 x 1 b W 5 z M S 5 7 Q 2 l y Y 2 9 s b y w 3 f S Z x d W 9 0 O y w m c X V v d D t T Z W N 0 a W 9 u M S 9 H Z W 5 u Y W l v L 0 F 1 d G 9 S Z W 1 v d m V k Q 2 9 s d W 1 u c z E u e 1 p v b m E s O H 0 m c X V v d D s s J n F 1 b 3 Q 7 U 2 V j d G l v b j E v R 2 V u b m F p b y 9 B d X R v U m V t b 3 Z l Z E N v b H V t b n M x L n t D b 2 x v b m 5 h M y w 5 f S Z x d W 9 0 O y w m c X V v d D t T Z W N 0 a W 9 u M S 9 H Z W 5 u Y W l v L 0 F 1 d G 9 S Z W 1 v d m V k Q 2 9 s d W 1 u c z E u e 0 R h d G E g c G l l b m E g a W 5 p e m l v L D E w f S Z x d W 9 0 O y w m c X V v d D t T Z W N 0 a W 9 u M S 9 H Z W 5 u Y W l v L 0 F 1 d G 9 S Z W 1 v d m V k Q 2 9 s d W 1 u c z E u e 0 R h d G E g c G l l b m E g Z m l u Z S w x M X 0 m c X V v d D s s J n F 1 b 3 Q 7 U 2 V j d G l v b j E v R 2 V u b m F p b y 9 B d X R v U m V t b 3 Z l Z E N v b H V t b n M x L n t H a W 9 y b m 8 g a W 5 p e m l v L D E y f S Z x d W 9 0 O y w m c X V v d D t T Z W N 0 a W 9 u M S 9 H Z W 5 u Y W l v L 0 F 1 d G 9 S Z W 1 v d m V k Q 2 9 s d W 1 u c z E u e 0 d p b 3 J u b y B m a W 5 l L D E z f S Z x d W 9 0 O y w m c X V v d D t T Z W N 0 a W 9 u M S 9 H Z W 5 u Y W l v L 0 F 1 d G 9 S Z W 1 v d m V k Q 2 9 s d W 1 u c z E u e 0 N v b G 9 u b m E y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u b m F p b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b m F p b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l Y m J y Y W l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G Z W J i c m F p b y I g L z 4 8 R W 5 0 c n k g V H l w Z T 0 i R m l s b G V k Q 2 9 t c G x l d G V S Z X N 1 b H R U b 1 d v c m t z a G V l d C I g V m F s d W U 9 I m w x I i A v P j x F b n R y e S B U e X B l P S J R d W V y e U l E I i B W Y W x 1 Z T 0 i c 2 F k Y z E 4 M z N l L T l m Z T U t N G M 3 M C 1 i Z m M 0 L T E 0 N G N h M D c 2 M T M 4 N C I g L z 4 8 R W 5 0 c n k g V H l w Z T 0 i R m l s b E V y c m 9 y Q 2 9 1 b n Q i I F Z h b H V l P S J s M C I g L z 4 8 R W 5 0 c n k g V H l w Z T 0 i R m l s b E x h c 3 R V c G R h d G V k I i B W Y W x 1 Z T 0 i Z D I w M j M t M D Y t M T Z U M D g 6 M z Q 6 N T Q u N z Q 3 N D I 5 N V o i I C 8 + P E V u d H J 5 I F R 5 c G U 9 I k Z p b G x D b 2 x 1 b W 5 U e X B l c y I g V m F s d W U 9 I n N B Q U F H Q U F B Q U J n Q U F B Q U F B Q U F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y w m c X V v d D t D b 2 x v b m 5 h M y Z x d W 9 0 O y w m c X V v d D t E Y X R h I H B p Z W 5 h I G l u a X p p b y Z x d W 9 0 O y w m c X V v d D t E Y X R h I H B p Z W 5 h I G Z p b m U m c X V v d D s s J n F 1 b 3 Q 7 R 2 l v c m 5 v I G l u a X p p b y Z x d W 9 0 O y w m c X V v d D t H a W 9 y b m 8 g Z m l u Z S Z x d W 9 0 O y w m c X V v d D t D b 2 x v b m 5 h M i Z x d W 9 0 O 1 0 i I C 8 + P E V u d H J 5 I F R 5 c G U 9 I k Z p b G x F c n J v c k N v Z G U i I F Z h b H V l P S J z V W 5 r b m 9 3 b i I g L z 4 8 R W 5 0 c n k g V H l w Z T 0 i R m l s b E N v d W 5 0 I i B W Y W x 1 Z T 0 i b D I w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Z W J i c m F p b y 9 B d X R v U m V t b 3 Z l Z E N v b H V t b n M x L n t D b 2 x v b m 5 h M S w w f S Z x d W 9 0 O y w m c X V v d D t T Z W N 0 a W 9 u M S 9 G Z W J i c m F p b y 9 B d X R v U m V t b 3 Z l Z E N v b H V t b n M x L n t N Z X N l L D F 9 J n F 1 b 3 Q 7 L C Z x d W 9 0 O 1 N l Y 3 R p b 2 4 x L 0 Z l Y m J y Y W l v L 0 F 1 d G 9 S Z W 1 v d m V k Q 2 9 s d W 1 u c z E u e 0 1 v Z G l m a W N h L D J 9 J n F 1 b 3 Q 7 L C Z x d W 9 0 O 1 N l Y 3 R p b 2 4 x L 0 Z l Y m J y Y W l v L 0 F 1 d G 9 S Z W 1 v d m V k Q 2 9 s d W 1 u c z E u e 1 R p c G 9 s b 2 d p Y S w z f S Z x d W 9 0 O y w m c X V v d D t T Z W N 0 a W 9 u M S 9 G Z W J i c m F p b y 9 B d X R v U m V t b 3 Z l Z E N v b H V t b n M x L n t E Y X R h I G l u a X p p b y w 0 f S Z x d W 9 0 O y w m c X V v d D t T Z W N 0 a W 9 u M S 9 G Z W J i c m F p b y 9 B d X R v U m V t b 3 Z l Z E N v b H V t b n M x L n t E Y X R h I G Z p b m U s N X 0 m c X V v d D s s J n F 1 b 3 Q 7 U 2 V j d G l v b j E v R m V i Y n J h a W 8 v Q X V 0 b 1 J l b W 9 2 Z W R D b 2 x 1 b W 5 z M S 5 7 T m 9 t Z S B H Y X J h L D Z 9 J n F 1 b 3 Q 7 L C Z x d W 9 0 O 1 N l Y 3 R p b 2 4 x L 0 Z l Y m J y Y W l v L 0 F 1 d G 9 S Z W 1 v d m V k Q 2 9 s d W 1 u c z E u e 0 N p c m N v b G 8 s N 3 0 m c X V v d D s s J n F 1 b 3 Q 7 U 2 V j d G l v b j E v R m V i Y n J h a W 8 v Q X V 0 b 1 J l b W 9 2 Z W R D b 2 x 1 b W 5 z M S 5 7 W m 9 u Y S w 4 f S Z x d W 9 0 O y w m c X V v d D t T Z W N 0 a W 9 u M S 9 G Z W J i c m F p b y 9 B d X R v U m V t b 3 Z l Z E N v b H V t b n M x L n t D b 2 x v b m 5 h M y w 5 f S Z x d W 9 0 O y w m c X V v d D t T Z W N 0 a W 9 u M S 9 G Z W J i c m F p b y 9 B d X R v U m V t b 3 Z l Z E N v b H V t b n M x L n t E Y X R h I H B p Z W 5 h I G l u a X p p b y w x M H 0 m c X V v d D s s J n F 1 b 3 Q 7 U 2 V j d G l v b j E v R m V i Y n J h a W 8 v Q X V 0 b 1 J l b W 9 2 Z W R D b 2 x 1 b W 5 z M S 5 7 R G F 0 Y S B w a W V u Y S B m a W 5 l L D E x f S Z x d W 9 0 O y w m c X V v d D t T Z W N 0 a W 9 u M S 9 G Z W J i c m F p b y 9 B d X R v U m V t b 3 Z l Z E N v b H V t b n M x L n t H a W 9 y b m 8 g a W 5 p e m l v L D E y f S Z x d W 9 0 O y w m c X V v d D t T Z W N 0 a W 9 u M S 9 G Z W J i c m F p b y 9 B d X R v U m V t b 3 Z l Z E N v b H V t b n M x L n t H a W 9 y b m 8 g Z m l u Z S w x M 3 0 m c X V v d D s s J n F 1 b 3 Q 7 U 2 V j d G l v b j E v R m V i Y n J h a W 8 v Q X V 0 b 1 J l b W 9 2 Z W R D b 2 x 1 b W 5 z M S 5 7 Q 2 9 s b 2 5 u Y T I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G Z W J i c m F p b y 9 B d X R v U m V t b 3 Z l Z E N v b H V t b n M x L n t D b 2 x v b m 5 h M S w w f S Z x d W 9 0 O y w m c X V v d D t T Z W N 0 a W 9 u M S 9 G Z W J i c m F p b y 9 B d X R v U m V t b 3 Z l Z E N v b H V t b n M x L n t N Z X N l L D F 9 J n F 1 b 3 Q 7 L C Z x d W 9 0 O 1 N l Y 3 R p b 2 4 x L 0 Z l Y m J y Y W l v L 0 F 1 d G 9 S Z W 1 v d m V k Q 2 9 s d W 1 u c z E u e 0 1 v Z G l m a W N h L D J 9 J n F 1 b 3 Q 7 L C Z x d W 9 0 O 1 N l Y 3 R p b 2 4 x L 0 Z l Y m J y Y W l v L 0 F 1 d G 9 S Z W 1 v d m V k Q 2 9 s d W 1 u c z E u e 1 R p c G 9 s b 2 d p Y S w z f S Z x d W 9 0 O y w m c X V v d D t T Z W N 0 a W 9 u M S 9 G Z W J i c m F p b y 9 B d X R v U m V t b 3 Z l Z E N v b H V t b n M x L n t E Y X R h I G l u a X p p b y w 0 f S Z x d W 9 0 O y w m c X V v d D t T Z W N 0 a W 9 u M S 9 G Z W J i c m F p b y 9 B d X R v U m V t b 3 Z l Z E N v b H V t b n M x L n t E Y X R h I G Z p b m U s N X 0 m c X V v d D s s J n F 1 b 3 Q 7 U 2 V j d G l v b j E v R m V i Y n J h a W 8 v Q X V 0 b 1 J l b W 9 2 Z W R D b 2 x 1 b W 5 z M S 5 7 T m 9 t Z S B H Y X J h L D Z 9 J n F 1 b 3 Q 7 L C Z x d W 9 0 O 1 N l Y 3 R p b 2 4 x L 0 Z l Y m J y Y W l v L 0 F 1 d G 9 S Z W 1 v d m V k Q 2 9 s d W 1 u c z E u e 0 N p c m N v b G 8 s N 3 0 m c X V v d D s s J n F 1 b 3 Q 7 U 2 V j d G l v b j E v R m V i Y n J h a W 8 v Q X V 0 b 1 J l b W 9 2 Z W R D b 2 x 1 b W 5 z M S 5 7 W m 9 u Y S w 4 f S Z x d W 9 0 O y w m c X V v d D t T Z W N 0 a W 9 u M S 9 G Z W J i c m F p b y 9 B d X R v U m V t b 3 Z l Z E N v b H V t b n M x L n t D b 2 x v b m 5 h M y w 5 f S Z x d W 9 0 O y w m c X V v d D t T Z W N 0 a W 9 u M S 9 G Z W J i c m F p b y 9 B d X R v U m V t b 3 Z l Z E N v b H V t b n M x L n t E Y X R h I H B p Z W 5 h I G l u a X p p b y w x M H 0 m c X V v d D s s J n F 1 b 3 Q 7 U 2 V j d G l v b j E v R m V i Y n J h a W 8 v Q X V 0 b 1 J l b W 9 2 Z W R D b 2 x 1 b W 5 z M S 5 7 R G F 0 Y S B w a W V u Y S B m a W 5 l L D E x f S Z x d W 9 0 O y w m c X V v d D t T Z W N 0 a W 9 u M S 9 G Z W J i c m F p b y 9 B d X R v U m V t b 3 Z l Z E N v b H V t b n M x L n t H a W 9 y b m 8 g a W 5 p e m l v L D E y f S Z x d W 9 0 O y w m c X V v d D t T Z W N 0 a W 9 u M S 9 G Z W J i c m F p b y 9 B d X R v U m V t b 3 Z l Z E N v b H V t b n M x L n t H a W 9 y b m 8 g Z m l u Z S w x M 3 0 m c X V v d D s s J n F 1 b 3 Q 7 U 2 V j d G l v b j E v R m V i Y n J h a W 8 v Q X V 0 b 1 J l b W 9 2 Z W R D b 2 x 1 b W 5 z M S 5 7 Q 2 9 s b 2 5 u Y T I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Z W J i c m F p b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i Y n J h a W 8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X J 6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T W F y e m 8 i I C 8 + P E V u d H J 5 I F R 5 c G U 9 I k Z p b G x l Z E N v b X B s Z X R l U m V z d W x 0 V G 9 X b 3 J r c 2 h l Z X Q i I F Z h b H V l P S J s M S I g L z 4 8 R W 5 0 c n k g V H l w Z T 0 i U X V l c n l J R C I g V m F s d W U 9 I n M 4 Y W V l N D M 5 Z C 1 i N G I 5 L T Q 0 Y j A t O T B i N C 0 y N z g z Z m I y M D N h O W E i I C 8 + P E V u d H J 5 I F R 5 c G U 9 I k Z p b G x F c n J v c k N v d W 5 0 I i B W Y W x 1 Z T 0 i b D A i I C 8 + P E V u d H J 5 I F R 5 c G U 9 I k Z p b G x M Y X N 0 V X B k Y X R l Z C I g V m F s d W U 9 I m Q y M D I z L T A 2 L T E 2 V D A 4 O j M 0 O j U 0 L j Y 4 N D k x M D d a I i A v P j x F b n R y e S B U e X B l P S J G a W x s Q 2 9 s d W 1 u V H l w Z X M i I F Z h b H V l P S J z Q U F B R 0 F B Q U F C Z 0 F B Q U F B Q U F B Q U E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s s J n F 1 b 3 Q 7 Q 2 9 s b 2 5 u Y T M m c X V v d D s s J n F 1 b 3 Q 7 R G F 0 Y S B w a W V u Y S B p b m l 6 a W 8 m c X V v d D s s J n F 1 b 3 Q 7 R G F 0 Y S B w a W V u Y S B m a W 5 l J n F 1 b 3 Q 7 L C Z x d W 9 0 O 0 d p b 3 J u b y B p b m l 6 a W 8 m c X V v d D s s J n F 1 b 3 Q 7 R 2 l v c m 5 v I G Z p b m U m c X V v d D s s J n F 1 b 3 Q 7 Q 2 9 s b 2 5 u Y T I m c X V v d D t d I i A v P j x F b n R y e S B U e X B l P S J G a W x s R X J y b 3 J D b 2 R l I i B W Y W x 1 Z T 0 i c 1 V u a 2 5 v d 2 4 i I C 8 + P E V u d H J 5 I F R 5 c G U 9 I k Z p b G x D b 3 V u d C I g V m F s d W U 9 I m w z O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F y e m 8 v Q X V 0 b 1 J l b W 9 2 Z W R D b 2 x 1 b W 5 z M S 5 7 Q 2 9 s b 2 5 u Y T E s M H 0 m c X V v d D s s J n F 1 b 3 Q 7 U 2 V j d G l v b j E v T W F y e m 8 v Q X V 0 b 1 J l b W 9 2 Z W R D b 2 x 1 b W 5 z M S 5 7 T W V z Z S w x f S Z x d W 9 0 O y w m c X V v d D t T Z W N 0 a W 9 u M S 9 N Y X J 6 b y 9 B d X R v U m V t b 3 Z l Z E N v b H V t b n M x L n t N b 2 R p Z m l j Y S w y f S Z x d W 9 0 O y w m c X V v d D t T Z W N 0 a W 9 u M S 9 N Y X J 6 b y 9 B d X R v U m V t b 3 Z l Z E N v b H V t b n M x L n t U a X B v b G 9 n a W E s M 3 0 m c X V v d D s s J n F 1 b 3 Q 7 U 2 V j d G l v b j E v T W F y e m 8 v Q X V 0 b 1 J l b W 9 2 Z W R D b 2 x 1 b W 5 z M S 5 7 R G F 0 Y S B p b m l 6 a W 8 s N H 0 m c X V v d D s s J n F 1 b 3 Q 7 U 2 V j d G l v b j E v T W F y e m 8 v Q X V 0 b 1 J l b W 9 2 Z W R D b 2 x 1 b W 5 z M S 5 7 R G F 0 Y S B m a W 5 l L D V 9 J n F 1 b 3 Q 7 L C Z x d W 9 0 O 1 N l Y 3 R p b 2 4 x L 0 1 h c n p v L 0 F 1 d G 9 S Z W 1 v d m V k Q 2 9 s d W 1 u c z E u e 0 5 v b W U g R 2 F y Y S w 2 f S Z x d W 9 0 O y w m c X V v d D t T Z W N 0 a W 9 u M S 9 N Y X J 6 b y 9 B d X R v U m V t b 3 Z l Z E N v b H V t b n M x L n t D a X J j b 2 x v L D d 9 J n F 1 b 3 Q 7 L C Z x d W 9 0 O 1 N l Y 3 R p b 2 4 x L 0 1 h c n p v L 0 F 1 d G 9 S Z W 1 v d m V k Q 2 9 s d W 1 u c z E u e 1 p v b m E s O H 0 m c X V v d D s s J n F 1 b 3 Q 7 U 2 V j d G l v b j E v T W F y e m 8 v Q X V 0 b 1 J l b W 9 2 Z W R D b 2 x 1 b W 5 z M S 5 7 Q 2 9 s b 2 5 u Y T M s O X 0 m c X V v d D s s J n F 1 b 3 Q 7 U 2 V j d G l v b j E v T W F y e m 8 v Q X V 0 b 1 J l b W 9 2 Z W R D b 2 x 1 b W 5 z M S 5 7 R G F 0 Y S B w a W V u Y S B p b m l 6 a W 8 s M T B 9 J n F 1 b 3 Q 7 L C Z x d W 9 0 O 1 N l Y 3 R p b 2 4 x L 0 1 h c n p v L 0 F 1 d G 9 S Z W 1 v d m V k Q 2 9 s d W 1 u c z E u e 0 R h d G E g c G l l b m E g Z m l u Z S w x M X 0 m c X V v d D s s J n F 1 b 3 Q 7 U 2 V j d G l v b j E v T W F y e m 8 v Q X V 0 b 1 J l b W 9 2 Z W R D b 2 x 1 b W 5 z M S 5 7 R 2 l v c m 5 v I G l u a X p p b y w x M n 0 m c X V v d D s s J n F 1 b 3 Q 7 U 2 V j d G l v b j E v T W F y e m 8 v Q X V 0 b 1 J l b W 9 2 Z W R D b 2 x 1 b W 5 z M S 5 7 R 2 l v c m 5 v I G Z p b m U s M T N 9 J n F 1 b 3 Q 7 L C Z x d W 9 0 O 1 N l Y 3 R p b 2 4 x L 0 1 h c n p v L 0 F 1 d G 9 S Z W 1 v d m V k Q 2 9 s d W 1 u c z E u e 0 N v b G 9 u b m E y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T W F y e m 8 v Q X V 0 b 1 J l b W 9 2 Z W R D b 2 x 1 b W 5 z M S 5 7 Q 2 9 s b 2 5 u Y T E s M H 0 m c X V v d D s s J n F 1 b 3 Q 7 U 2 V j d G l v b j E v T W F y e m 8 v Q X V 0 b 1 J l b W 9 2 Z W R D b 2 x 1 b W 5 z M S 5 7 T W V z Z S w x f S Z x d W 9 0 O y w m c X V v d D t T Z W N 0 a W 9 u M S 9 N Y X J 6 b y 9 B d X R v U m V t b 3 Z l Z E N v b H V t b n M x L n t N b 2 R p Z m l j Y S w y f S Z x d W 9 0 O y w m c X V v d D t T Z W N 0 a W 9 u M S 9 N Y X J 6 b y 9 B d X R v U m V t b 3 Z l Z E N v b H V t b n M x L n t U a X B v b G 9 n a W E s M 3 0 m c X V v d D s s J n F 1 b 3 Q 7 U 2 V j d G l v b j E v T W F y e m 8 v Q X V 0 b 1 J l b W 9 2 Z W R D b 2 x 1 b W 5 z M S 5 7 R G F 0 Y S B p b m l 6 a W 8 s N H 0 m c X V v d D s s J n F 1 b 3 Q 7 U 2 V j d G l v b j E v T W F y e m 8 v Q X V 0 b 1 J l b W 9 2 Z W R D b 2 x 1 b W 5 z M S 5 7 R G F 0 Y S B m a W 5 l L D V 9 J n F 1 b 3 Q 7 L C Z x d W 9 0 O 1 N l Y 3 R p b 2 4 x L 0 1 h c n p v L 0 F 1 d G 9 S Z W 1 v d m V k Q 2 9 s d W 1 u c z E u e 0 5 v b W U g R 2 F y Y S w 2 f S Z x d W 9 0 O y w m c X V v d D t T Z W N 0 a W 9 u M S 9 N Y X J 6 b y 9 B d X R v U m V t b 3 Z l Z E N v b H V t b n M x L n t D a X J j b 2 x v L D d 9 J n F 1 b 3 Q 7 L C Z x d W 9 0 O 1 N l Y 3 R p b 2 4 x L 0 1 h c n p v L 0 F 1 d G 9 S Z W 1 v d m V k Q 2 9 s d W 1 u c z E u e 1 p v b m E s O H 0 m c X V v d D s s J n F 1 b 3 Q 7 U 2 V j d G l v b j E v T W F y e m 8 v Q X V 0 b 1 J l b W 9 2 Z W R D b 2 x 1 b W 5 z M S 5 7 Q 2 9 s b 2 5 u Y T M s O X 0 m c X V v d D s s J n F 1 b 3 Q 7 U 2 V j d G l v b j E v T W F y e m 8 v Q X V 0 b 1 J l b W 9 2 Z W R D b 2 x 1 b W 5 z M S 5 7 R G F 0 Y S B w a W V u Y S B p b m l 6 a W 8 s M T B 9 J n F 1 b 3 Q 7 L C Z x d W 9 0 O 1 N l Y 3 R p b 2 4 x L 0 1 h c n p v L 0 F 1 d G 9 S Z W 1 v d m V k Q 2 9 s d W 1 u c z E u e 0 R h d G E g c G l l b m E g Z m l u Z S w x M X 0 m c X V v d D s s J n F 1 b 3 Q 7 U 2 V j d G l v b j E v T W F y e m 8 v Q X V 0 b 1 J l b W 9 2 Z W R D b 2 x 1 b W 5 z M S 5 7 R 2 l v c m 5 v I G l u a X p p b y w x M n 0 m c X V v d D s s J n F 1 b 3 Q 7 U 2 V j d G l v b j E v T W F y e m 8 v Q X V 0 b 1 J l b W 9 2 Z W R D b 2 x 1 b W 5 z M S 5 7 R 2 l v c m 5 v I G Z p b m U s M T N 9 J n F 1 b 3 Q 7 L C Z x d W 9 0 O 1 N l Y 3 R p b 2 4 x L 0 1 h c n p v L 0 F 1 d G 9 S Z W 1 v d m V k Q 2 9 s d W 1 u c z E u e 0 N v b G 9 u b m E y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W F y e m 8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n p v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y a W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B c H J p b G U i I C 8 + P E V u d H J 5 I F R 5 c G U 9 I k Z p b G x l Z E N v b X B s Z X R l U m V z d W x 0 V G 9 X b 3 J r c 2 h l Z X Q i I F Z h b H V l P S J s M S I g L z 4 8 R W 5 0 c n k g V H l w Z T 0 i U X V l c n l J R C I g V m F s d W U 9 I n M w Y j E y O T k 3 M y 0 y N T h j L T R l Y m Y t O W M 2 O S 0 0 Y j c 4 M 2 I 1 Z j E 4 N j I i I C 8 + P E V u d H J 5 I F R 5 c G U 9 I k Z p b G x F c n J v c k N v d W 5 0 I i B W Y W x 1 Z T 0 i b D E i I C 8 + P E V u d H J 5 I F R 5 c G U 9 I k Z p b G x M Y X N 0 V X B k Y X R l Z C I g V m F s d W U 9 I m Q y M D I z L T A 2 L T E 2 V D A 4 O j M 0 O j U 0 L j Y 2 O T I 4 M j J a I i A v P j x F b n R y e S B U e X B l P S J G a W x s Q 2 9 s d W 1 u V H l w Z X M i I F Z h b H V l P S J z Q U F Z Q U F B Q U F C Z 0 F B Q U F B Q U F B Q U E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s s J n F 1 b 3 Q 7 Q 2 9 s b 2 5 u Y T M m c X V v d D s s J n F 1 b 3 Q 7 R G F 0 Y S B w a W V u Y S B p b m l 6 a W 8 m c X V v d D s s J n F 1 b 3 Q 7 R G F 0 Y S B w a W V u Y S B m a W 5 l J n F 1 b 3 Q 7 L C Z x d W 9 0 O 0 d p b 3 J u b y B p b m l 6 a W 8 m c X V v d D s s J n F 1 b 3 Q 7 R 2 l v c m 5 v I G Z p b m U m c X V v d D s s J n F 1 b 3 Q 7 Q 2 9 s b 2 5 u Y T I m c X V v d D t d I i A v P j x F b n R y e S B U e X B l P S J G a W x s R X J y b 3 J D b 2 R l I i B W Y W x 1 Z T 0 i c 1 V u a 2 5 v d 2 4 i I C 8 + P E V u d H J 5 I F R 5 c G U 9 I k Z p b G x D b 3 V u d C I g V m F s d W U 9 I m w 1 N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B y a W x l L 0 F 1 d G 9 S Z W 1 v d m V k Q 2 9 s d W 1 u c z E u e 0 N v b G 9 u b m E x L D B 9 J n F 1 b 3 Q 7 L C Z x d W 9 0 O 1 N l Y 3 R p b 2 4 x L 0 F w c m l s Z S 9 B d X R v U m V t b 3 Z l Z E N v b H V t b n M x L n t N Z X N l L D F 9 J n F 1 b 3 Q 7 L C Z x d W 9 0 O 1 N l Y 3 R p b 2 4 x L 0 F w c m l s Z S 9 B d X R v U m V t b 3 Z l Z E N v b H V t b n M x L n t N b 2 R p Z m l j Y S w y f S Z x d W 9 0 O y w m c X V v d D t T Z W N 0 a W 9 u M S 9 B c H J p b G U v Q X V 0 b 1 J l b W 9 2 Z W R D b 2 x 1 b W 5 z M S 5 7 V G l w b 2 x v Z 2 l h L D N 9 J n F 1 b 3 Q 7 L C Z x d W 9 0 O 1 N l Y 3 R p b 2 4 x L 0 F w c m l s Z S 9 B d X R v U m V t b 3 Z l Z E N v b H V t b n M x L n t E Y X R h I G l u a X p p b y w 0 f S Z x d W 9 0 O y w m c X V v d D t T Z W N 0 a W 9 u M S 9 B c H J p b G U v Q X V 0 b 1 J l b W 9 2 Z W R D b 2 x 1 b W 5 z M S 5 7 R G F 0 Y S B m a W 5 l L D V 9 J n F 1 b 3 Q 7 L C Z x d W 9 0 O 1 N l Y 3 R p b 2 4 x L 0 F w c m l s Z S 9 B d X R v U m V t b 3 Z l Z E N v b H V t b n M x L n t O b 2 1 l I E d h c m E s N n 0 m c X V v d D s s J n F 1 b 3 Q 7 U 2 V j d G l v b j E v Q X B y a W x l L 0 F 1 d G 9 S Z W 1 v d m V k Q 2 9 s d W 1 u c z E u e 0 N p c m N v b G 8 s N 3 0 m c X V v d D s s J n F 1 b 3 Q 7 U 2 V j d G l v b j E v Q X B y a W x l L 0 F 1 d G 9 S Z W 1 v d m V k Q 2 9 s d W 1 u c z E u e 1 p v b m E s O H 0 m c X V v d D s s J n F 1 b 3 Q 7 U 2 V j d G l v b j E v Q X B y a W x l L 0 F 1 d G 9 S Z W 1 v d m V k Q 2 9 s d W 1 u c z E u e 0 N v b G 9 u b m E z L D l 9 J n F 1 b 3 Q 7 L C Z x d W 9 0 O 1 N l Y 3 R p b 2 4 x L 0 F w c m l s Z S 9 B d X R v U m V t b 3 Z l Z E N v b H V t b n M x L n t E Y X R h I H B p Z W 5 h I G l u a X p p b y w x M H 0 m c X V v d D s s J n F 1 b 3 Q 7 U 2 V j d G l v b j E v Q X B y a W x l L 0 F 1 d G 9 S Z W 1 v d m V k Q 2 9 s d W 1 u c z E u e 0 R h d G E g c G l l b m E g Z m l u Z S w x M X 0 m c X V v d D s s J n F 1 b 3 Q 7 U 2 V j d G l v b j E v Q X B y a W x l L 0 F 1 d G 9 S Z W 1 v d m V k Q 2 9 s d W 1 u c z E u e 0 d p b 3 J u b y B p b m l 6 a W 8 s M T J 9 J n F 1 b 3 Q 7 L C Z x d W 9 0 O 1 N l Y 3 R p b 2 4 x L 0 F w c m l s Z S 9 B d X R v U m V t b 3 Z l Z E N v b H V t b n M x L n t H a W 9 y b m 8 g Z m l u Z S w x M 3 0 m c X V v d D s s J n F 1 b 3 Q 7 U 2 V j d G l v b j E v Q X B y a W x l L 0 F 1 d G 9 S Z W 1 v d m V k Q 2 9 s d W 1 u c z E u e 0 N v b G 9 u b m E y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Q X B y a W x l L 0 F 1 d G 9 S Z W 1 v d m V k Q 2 9 s d W 1 u c z E u e 0 N v b G 9 u b m E x L D B 9 J n F 1 b 3 Q 7 L C Z x d W 9 0 O 1 N l Y 3 R p b 2 4 x L 0 F w c m l s Z S 9 B d X R v U m V t b 3 Z l Z E N v b H V t b n M x L n t N Z X N l L D F 9 J n F 1 b 3 Q 7 L C Z x d W 9 0 O 1 N l Y 3 R p b 2 4 x L 0 F w c m l s Z S 9 B d X R v U m V t b 3 Z l Z E N v b H V t b n M x L n t N b 2 R p Z m l j Y S w y f S Z x d W 9 0 O y w m c X V v d D t T Z W N 0 a W 9 u M S 9 B c H J p b G U v Q X V 0 b 1 J l b W 9 2 Z W R D b 2 x 1 b W 5 z M S 5 7 V G l w b 2 x v Z 2 l h L D N 9 J n F 1 b 3 Q 7 L C Z x d W 9 0 O 1 N l Y 3 R p b 2 4 x L 0 F w c m l s Z S 9 B d X R v U m V t b 3 Z l Z E N v b H V t b n M x L n t E Y X R h I G l u a X p p b y w 0 f S Z x d W 9 0 O y w m c X V v d D t T Z W N 0 a W 9 u M S 9 B c H J p b G U v Q X V 0 b 1 J l b W 9 2 Z W R D b 2 x 1 b W 5 z M S 5 7 R G F 0 Y S B m a W 5 l L D V 9 J n F 1 b 3 Q 7 L C Z x d W 9 0 O 1 N l Y 3 R p b 2 4 x L 0 F w c m l s Z S 9 B d X R v U m V t b 3 Z l Z E N v b H V t b n M x L n t O b 2 1 l I E d h c m E s N n 0 m c X V v d D s s J n F 1 b 3 Q 7 U 2 V j d G l v b j E v Q X B y a W x l L 0 F 1 d G 9 S Z W 1 v d m V k Q 2 9 s d W 1 u c z E u e 0 N p c m N v b G 8 s N 3 0 m c X V v d D s s J n F 1 b 3 Q 7 U 2 V j d G l v b j E v Q X B y a W x l L 0 F 1 d G 9 S Z W 1 v d m V k Q 2 9 s d W 1 u c z E u e 1 p v b m E s O H 0 m c X V v d D s s J n F 1 b 3 Q 7 U 2 V j d G l v b j E v Q X B y a W x l L 0 F 1 d G 9 S Z W 1 v d m V k Q 2 9 s d W 1 u c z E u e 0 N v b G 9 u b m E z L D l 9 J n F 1 b 3 Q 7 L C Z x d W 9 0 O 1 N l Y 3 R p b 2 4 x L 0 F w c m l s Z S 9 B d X R v U m V t b 3 Z l Z E N v b H V t b n M x L n t E Y X R h I H B p Z W 5 h I G l u a X p p b y w x M H 0 m c X V v d D s s J n F 1 b 3 Q 7 U 2 V j d G l v b j E v Q X B y a W x l L 0 F 1 d G 9 S Z W 1 v d m V k Q 2 9 s d W 1 u c z E u e 0 R h d G E g c G l l b m E g Z m l u Z S w x M X 0 m c X V v d D s s J n F 1 b 3 Q 7 U 2 V j d G l v b j E v Q X B y a W x l L 0 F 1 d G 9 S Z W 1 v d m V k Q 2 9 s d W 1 u c z E u e 0 d p b 3 J u b y B p b m l 6 a W 8 s M T J 9 J n F 1 b 3 Q 7 L C Z x d W 9 0 O 1 N l Y 3 R p b 2 4 x L 0 F w c m l s Z S 9 B d X R v U m V t b 3 Z l Z E N v b H V t b n M x L n t H a W 9 y b m 8 g Z m l u Z S w x M 3 0 m c X V v d D s s J n F 1 b 3 Q 7 U 2 V j d G l v b j E v Q X B y a W x l L 0 F 1 d G 9 S Z W 1 v d m V k Q 2 9 s d W 1 u c z E u e 0 N v b G 9 u b m E y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B y a W x l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J p b G U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n a W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1 h Z 2 d p b y I g L z 4 8 R W 5 0 c n k g V H l w Z T 0 i R m l s b G V k Q 2 9 t c G x l d G V S Z X N 1 b H R U b 1 d v c m t z a G V l d C I g V m F s d W U 9 I m w x I i A v P j x F b n R y e S B U e X B l P S J R d W V y e U l E I i B W Y W x 1 Z T 0 i c z A y M j Q 1 Z T M z L T k 3 M z c t N G Y y M C 0 5 Y z A 2 L W Y 1 Y j d m N j U 5 O W I 5 O C I g L z 4 8 R W 5 0 c n k g V H l w Z T 0 i R m l s b E V y c m 9 y Q 2 9 1 b n Q i I F Z h b H V l P S J s M C I g L z 4 8 R W 5 0 c n k g V H l w Z T 0 i R m l s b E x h c 3 R V c G R h d G V k I i B W Y W x 1 Z T 0 i Z D I w M j M t M D Y t M T Z U M D g 6 M z Q 6 N T Q u N j I y M z g 2 O V o i I C 8 + P E V u d H J 5 I F R 5 c G U 9 I k Z p b G x D b 2 x 1 b W 5 U e X B l c y I g V m F s d W U 9 I n N B Q V l B Q U F B Q U J n Q U F B Q U F B Q U F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y w m c X V v d D t D b 2 x v b m 5 h M y Z x d W 9 0 O y w m c X V v d D t E Y X R h I H B p Z W 5 h I G l u a X p p b y Z x d W 9 0 O y w m c X V v d D t E Y X R h I H B p Z W 5 h I G Z p b m U m c X V v d D s s J n F 1 b 3 Q 7 R 2 l v c m 5 v I G l u a X p p b y Z x d W 9 0 O y w m c X V v d D t H a W 9 y b m 8 g Z m l u Z S Z x d W 9 0 O y w m c X V v d D t D b 2 x v b m 5 h M i Z x d W 9 0 O 1 0 i I C 8 + P E V u d H J 5 I F R 5 c G U 9 I k Z p b G x F c n J v c k N v Z G U i I F Z h b H V l P S J z V W 5 r b m 9 3 b i I g L z 4 8 R W 5 0 c n k g V H l w Z T 0 i R m l s b E N v d W 5 0 I i B W Y W x 1 Z T 0 i b D M 1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Y W d n a W 8 v Q X V 0 b 1 J l b W 9 2 Z W R D b 2 x 1 b W 5 z M S 5 7 Q 2 9 s b 2 5 u Y T E s M H 0 m c X V v d D s s J n F 1 b 3 Q 7 U 2 V j d G l v b j E v T W F n Z 2 l v L 0 F 1 d G 9 S Z W 1 v d m V k Q 2 9 s d W 1 u c z E u e 0 1 l c 2 U s M X 0 m c X V v d D s s J n F 1 b 3 Q 7 U 2 V j d G l v b j E v T W F n Z 2 l v L 0 F 1 d G 9 S Z W 1 v d m V k Q 2 9 s d W 1 u c z E u e 0 1 v Z G l m a W N h L D J 9 J n F 1 b 3 Q 7 L C Z x d W 9 0 O 1 N l Y 3 R p b 2 4 x L 0 1 h Z 2 d p b y 9 B d X R v U m V t b 3 Z l Z E N v b H V t b n M x L n t U a X B v b G 9 n a W E s M 3 0 m c X V v d D s s J n F 1 b 3 Q 7 U 2 V j d G l v b j E v T W F n Z 2 l v L 0 F 1 d G 9 S Z W 1 v d m V k Q 2 9 s d W 1 u c z E u e 0 R h d G E g a W 5 p e m l v L D R 9 J n F 1 b 3 Q 7 L C Z x d W 9 0 O 1 N l Y 3 R p b 2 4 x L 0 1 h Z 2 d p b y 9 B d X R v U m V t b 3 Z l Z E N v b H V t b n M x L n t E Y X R h I G Z p b m U s N X 0 m c X V v d D s s J n F 1 b 3 Q 7 U 2 V j d G l v b j E v T W F n Z 2 l v L 0 F 1 d G 9 S Z W 1 v d m V k Q 2 9 s d W 1 u c z E u e 0 5 v b W U g R 2 F y Y S w 2 f S Z x d W 9 0 O y w m c X V v d D t T Z W N 0 a W 9 u M S 9 N Y W d n a W 8 v Q X V 0 b 1 J l b W 9 2 Z W R D b 2 x 1 b W 5 z M S 5 7 Q 2 l y Y 2 9 s b y w 3 f S Z x d W 9 0 O y w m c X V v d D t T Z W N 0 a W 9 u M S 9 N Y W d n a W 8 v Q X V 0 b 1 J l b W 9 2 Z W R D b 2 x 1 b W 5 z M S 5 7 W m 9 u Y S w 4 f S Z x d W 9 0 O y w m c X V v d D t T Z W N 0 a W 9 u M S 9 N Y W d n a W 8 v Q X V 0 b 1 J l b W 9 2 Z W R D b 2 x 1 b W 5 z M S 5 7 Q 2 9 s b 2 5 u Y T M s O X 0 m c X V v d D s s J n F 1 b 3 Q 7 U 2 V j d G l v b j E v T W F n Z 2 l v L 0 F 1 d G 9 S Z W 1 v d m V k Q 2 9 s d W 1 u c z E u e 0 R h d G E g c G l l b m E g a W 5 p e m l v L D E w f S Z x d W 9 0 O y w m c X V v d D t T Z W N 0 a W 9 u M S 9 N Y W d n a W 8 v Q X V 0 b 1 J l b W 9 2 Z W R D b 2 x 1 b W 5 z M S 5 7 R G F 0 Y S B w a W V u Y S B m a W 5 l L D E x f S Z x d W 9 0 O y w m c X V v d D t T Z W N 0 a W 9 u M S 9 N Y W d n a W 8 v Q X V 0 b 1 J l b W 9 2 Z W R D b 2 x 1 b W 5 z M S 5 7 R 2 l v c m 5 v I G l u a X p p b y w x M n 0 m c X V v d D s s J n F 1 b 3 Q 7 U 2 V j d G l v b j E v T W F n Z 2 l v L 0 F 1 d G 9 S Z W 1 v d m V k Q 2 9 s d W 1 u c z E u e 0 d p b 3 J u b y B m a W 5 l L D E z f S Z x d W 9 0 O y w m c X V v d D t T Z W N 0 a W 9 u M S 9 N Y W d n a W 8 v Q X V 0 b 1 J l b W 9 2 Z W R D b 2 x 1 b W 5 z M S 5 7 Q 2 9 s b 2 5 u Y T I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N Y W d n a W 8 v Q X V 0 b 1 J l b W 9 2 Z W R D b 2 x 1 b W 5 z M S 5 7 Q 2 9 s b 2 5 u Y T E s M H 0 m c X V v d D s s J n F 1 b 3 Q 7 U 2 V j d G l v b j E v T W F n Z 2 l v L 0 F 1 d G 9 S Z W 1 v d m V k Q 2 9 s d W 1 u c z E u e 0 1 l c 2 U s M X 0 m c X V v d D s s J n F 1 b 3 Q 7 U 2 V j d G l v b j E v T W F n Z 2 l v L 0 F 1 d G 9 S Z W 1 v d m V k Q 2 9 s d W 1 u c z E u e 0 1 v Z G l m a W N h L D J 9 J n F 1 b 3 Q 7 L C Z x d W 9 0 O 1 N l Y 3 R p b 2 4 x L 0 1 h Z 2 d p b y 9 B d X R v U m V t b 3 Z l Z E N v b H V t b n M x L n t U a X B v b G 9 n a W E s M 3 0 m c X V v d D s s J n F 1 b 3 Q 7 U 2 V j d G l v b j E v T W F n Z 2 l v L 0 F 1 d G 9 S Z W 1 v d m V k Q 2 9 s d W 1 u c z E u e 0 R h d G E g a W 5 p e m l v L D R 9 J n F 1 b 3 Q 7 L C Z x d W 9 0 O 1 N l Y 3 R p b 2 4 x L 0 1 h Z 2 d p b y 9 B d X R v U m V t b 3 Z l Z E N v b H V t b n M x L n t E Y X R h I G Z p b m U s N X 0 m c X V v d D s s J n F 1 b 3 Q 7 U 2 V j d G l v b j E v T W F n Z 2 l v L 0 F 1 d G 9 S Z W 1 v d m V k Q 2 9 s d W 1 u c z E u e 0 5 v b W U g R 2 F y Y S w 2 f S Z x d W 9 0 O y w m c X V v d D t T Z W N 0 a W 9 u M S 9 N Y W d n a W 8 v Q X V 0 b 1 J l b W 9 2 Z W R D b 2 x 1 b W 5 z M S 5 7 Q 2 l y Y 2 9 s b y w 3 f S Z x d W 9 0 O y w m c X V v d D t T Z W N 0 a W 9 u M S 9 N Y W d n a W 8 v Q X V 0 b 1 J l b W 9 2 Z W R D b 2 x 1 b W 5 z M S 5 7 W m 9 u Y S w 4 f S Z x d W 9 0 O y w m c X V v d D t T Z W N 0 a W 9 u M S 9 N Y W d n a W 8 v Q X V 0 b 1 J l b W 9 2 Z W R D b 2 x 1 b W 5 z M S 5 7 Q 2 9 s b 2 5 u Y T M s O X 0 m c X V v d D s s J n F 1 b 3 Q 7 U 2 V j d G l v b j E v T W F n Z 2 l v L 0 F 1 d G 9 S Z W 1 v d m V k Q 2 9 s d W 1 u c z E u e 0 R h d G E g c G l l b m E g a W 5 p e m l v L D E w f S Z x d W 9 0 O y w m c X V v d D t T Z W N 0 a W 9 u M S 9 N Y W d n a W 8 v Q X V 0 b 1 J l b W 9 2 Z W R D b 2 x 1 b W 5 z M S 5 7 R G F 0 Y S B w a W V u Y S B m a W 5 l L D E x f S Z x d W 9 0 O y w m c X V v d D t T Z W N 0 a W 9 u M S 9 N Y W d n a W 8 v Q X V 0 b 1 J l b W 9 2 Z W R D b 2 x 1 b W 5 z M S 5 7 R 2 l v c m 5 v I G l u a X p p b y w x M n 0 m c X V v d D s s J n F 1 b 3 Q 7 U 2 V j d G l v b j E v T W F n Z 2 l v L 0 F 1 d G 9 S Z W 1 v d m V k Q 2 9 s d W 1 u c z E u e 0 d p b 3 J u b y B m a W 5 l L D E z f S Z x d W 9 0 O y w m c X V v d D t T Z W N 0 a W 9 u M S 9 N Y W d n a W 8 v Q X V 0 b 1 J l b W 9 2 Z W R D b 2 x 1 b W 5 z M S 5 7 Q 2 9 s b 2 5 u Y T I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Y W d n a W 8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Z 2 d p b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p d W d u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R 2 l 1 Z 2 5 v I i A v P j x F b n R y e S B U e X B l P S J G a W x s Z W R D b 2 1 w b G V 0 Z V J l c 3 V s d F R v V 2 9 y a 3 N o Z W V 0 I i B W Y W x 1 Z T 0 i b D E i I C 8 + P E V u d H J 5 I F R 5 c G U 9 I l F 1 Z X J 5 S U Q i I F Z h b H V l P S J z Z D I x M j R j Y m E t Z m E 4 Y S 0 0 N G U 3 L T h k M W E t N 2 Y 2 Z j J i M D M 1 Z W I 2 I i A v P j x F b n R y e S B U e X B l P S J G a W x s R X J y b 3 J D b 3 V u d C I g V m F s d W U 9 I m w w I i A v P j x F b n R y e S B U e X B l P S J G a W x s T G F z d F V w Z G F 0 Z W Q i I F Z h b H V l P S J k M j A y M y 0 w N i 0 x N l Q w O D o z N D o 1 N i 4 x O D Q x N z M 2 W i I g L z 4 8 R W 5 0 c n k g V H l w Z T 0 i R m l s b E N v b H V t b l R 5 c G V z I i B W Y W x 1 Z T 0 i c 0 F B W U F B Q U F B Q m d B Q U F B Q U F B Q U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L C Z x d W 9 0 O 0 N v b G 9 u b m E z J n F 1 b 3 Q 7 L C Z x d W 9 0 O 0 R h d G E g c G l l b m E g a W 5 p e m l v J n F 1 b 3 Q 7 L C Z x d W 9 0 O 0 R h d G E g c G l l b m E g Z m l u Z S Z x d W 9 0 O y w m c X V v d D t H a W 9 y b m 8 g a W 5 p e m l v J n F 1 b 3 Q 7 L C Z x d W 9 0 O 0 d p b 3 J u b y B m a W 5 l J n F 1 b 3 Q 7 L C Z x d W 9 0 O 0 N v b G 9 u b m E y J n F 1 b 3 Q 7 X S I g L z 4 8 R W 5 0 c n k g V H l w Z T 0 i R m l s b E V y c m 9 y Q 2 9 k Z S I g V m F s d W U 9 I n N V b m t u b 3 d u I i A v P j x F b n R y e S B U e X B l P S J G a W x s Q 2 9 1 b n Q i I F Z h b H V l P S J s N z Y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p d W d u b y 9 B d X R v U m V t b 3 Z l Z E N v b H V t b n M x L n t D b 2 x v b m 5 h M S w w f S Z x d W 9 0 O y w m c X V v d D t T Z W N 0 a W 9 u M S 9 H a X V n b m 8 v Q X V 0 b 1 J l b W 9 2 Z W R D b 2 x 1 b W 5 z M S 5 7 T W V z Z S w x f S Z x d W 9 0 O y w m c X V v d D t T Z W N 0 a W 9 u M S 9 H a X V n b m 8 v Q X V 0 b 1 J l b W 9 2 Z W R D b 2 x 1 b W 5 z M S 5 7 T W 9 k a W Z p Y 2 E s M n 0 m c X V v d D s s J n F 1 b 3 Q 7 U 2 V j d G l v b j E v R 2 l 1 Z 2 5 v L 0 F 1 d G 9 S Z W 1 v d m V k Q 2 9 s d W 1 u c z E u e 1 R p c G 9 s b 2 d p Y S w z f S Z x d W 9 0 O y w m c X V v d D t T Z W N 0 a W 9 u M S 9 H a X V n b m 8 v Q X V 0 b 1 J l b W 9 2 Z W R D b 2 x 1 b W 5 z M S 5 7 R G F 0 Y S B p b m l 6 a W 8 s N H 0 m c X V v d D s s J n F 1 b 3 Q 7 U 2 V j d G l v b j E v R 2 l 1 Z 2 5 v L 0 F 1 d G 9 S Z W 1 v d m V k Q 2 9 s d W 1 u c z E u e 0 R h d G E g Z m l u Z S w 1 f S Z x d W 9 0 O y w m c X V v d D t T Z W N 0 a W 9 u M S 9 H a X V n b m 8 v Q X V 0 b 1 J l b W 9 2 Z W R D b 2 x 1 b W 5 z M S 5 7 T m 9 t Z S B H Y X J h L D Z 9 J n F 1 b 3 Q 7 L C Z x d W 9 0 O 1 N l Y 3 R p b 2 4 x L 0 d p d W d u b y 9 B d X R v U m V t b 3 Z l Z E N v b H V t b n M x L n t D a X J j b 2 x v L D d 9 J n F 1 b 3 Q 7 L C Z x d W 9 0 O 1 N l Y 3 R p b 2 4 x L 0 d p d W d u b y 9 B d X R v U m V t b 3 Z l Z E N v b H V t b n M x L n t a b 2 5 h L D h 9 J n F 1 b 3 Q 7 L C Z x d W 9 0 O 1 N l Y 3 R p b 2 4 x L 0 d p d W d u b y 9 B d X R v U m V t b 3 Z l Z E N v b H V t b n M x L n t D b 2 x v b m 5 h M y w 5 f S Z x d W 9 0 O y w m c X V v d D t T Z W N 0 a W 9 u M S 9 H a X V n b m 8 v Q X V 0 b 1 J l b W 9 2 Z W R D b 2 x 1 b W 5 z M S 5 7 R G F 0 Y S B w a W V u Y S B p b m l 6 a W 8 s M T B 9 J n F 1 b 3 Q 7 L C Z x d W 9 0 O 1 N l Y 3 R p b 2 4 x L 0 d p d W d u b y 9 B d X R v U m V t b 3 Z l Z E N v b H V t b n M x L n t E Y X R h I H B p Z W 5 h I G Z p b m U s M T F 9 J n F 1 b 3 Q 7 L C Z x d W 9 0 O 1 N l Y 3 R p b 2 4 x L 0 d p d W d u b y 9 B d X R v U m V t b 3 Z l Z E N v b H V t b n M x L n t H a W 9 y b m 8 g a W 5 p e m l v L D E y f S Z x d W 9 0 O y w m c X V v d D t T Z W N 0 a W 9 u M S 9 H a X V n b m 8 v Q X V 0 b 1 J l b W 9 2 Z W R D b 2 x 1 b W 5 z M S 5 7 R 2 l v c m 5 v I G Z p b m U s M T N 9 J n F 1 b 3 Q 7 L C Z x d W 9 0 O 1 N l Y 3 R p b 2 4 x L 0 d p d W d u b y 9 B d X R v U m V t b 3 Z l Z E N v b H V t b n M x L n t D b 2 x v b m 5 h M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d p d W d u b y 9 B d X R v U m V t b 3 Z l Z E N v b H V t b n M x L n t D b 2 x v b m 5 h M S w w f S Z x d W 9 0 O y w m c X V v d D t T Z W N 0 a W 9 u M S 9 H a X V n b m 8 v Q X V 0 b 1 J l b W 9 2 Z W R D b 2 x 1 b W 5 z M S 5 7 T W V z Z S w x f S Z x d W 9 0 O y w m c X V v d D t T Z W N 0 a W 9 u M S 9 H a X V n b m 8 v Q X V 0 b 1 J l b W 9 2 Z W R D b 2 x 1 b W 5 z M S 5 7 T W 9 k a W Z p Y 2 E s M n 0 m c X V v d D s s J n F 1 b 3 Q 7 U 2 V j d G l v b j E v R 2 l 1 Z 2 5 v L 0 F 1 d G 9 S Z W 1 v d m V k Q 2 9 s d W 1 u c z E u e 1 R p c G 9 s b 2 d p Y S w z f S Z x d W 9 0 O y w m c X V v d D t T Z W N 0 a W 9 u M S 9 H a X V n b m 8 v Q X V 0 b 1 J l b W 9 2 Z W R D b 2 x 1 b W 5 z M S 5 7 R G F 0 Y S B p b m l 6 a W 8 s N H 0 m c X V v d D s s J n F 1 b 3 Q 7 U 2 V j d G l v b j E v R 2 l 1 Z 2 5 v L 0 F 1 d G 9 S Z W 1 v d m V k Q 2 9 s d W 1 u c z E u e 0 R h d G E g Z m l u Z S w 1 f S Z x d W 9 0 O y w m c X V v d D t T Z W N 0 a W 9 u M S 9 H a X V n b m 8 v Q X V 0 b 1 J l b W 9 2 Z W R D b 2 x 1 b W 5 z M S 5 7 T m 9 t Z S B H Y X J h L D Z 9 J n F 1 b 3 Q 7 L C Z x d W 9 0 O 1 N l Y 3 R p b 2 4 x L 0 d p d W d u b y 9 B d X R v U m V t b 3 Z l Z E N v b H V t b n M x L n t D a X J j b 2 x v L D d 9 J n F 1 b 3 Q 7 L C Z x d W 9 0 O 1 N l Y 3 R p b 2 4 x L 0 d p d W d u b y 9 B d X R v U m V t b 3 Z l Z E N v b H V t b n M x L n t a b 2 5 h L D h 9 J n F 1 b 3 Q 7 L C Z x d W 9 0 O 1 N l Y 3 R p b 2 4 x L 0 d p d W d u b y 9 B d X R v U m V t b 3 Z l Z E N v b H V t b n M x L n t D b 2 x v b m 5 h M y w 5 f S Z x d W 9 0 O y w m c X V v d D t T Z W N 0 a W 9 u M S 9 H a X V n b m 8 v Q X V 0 b 1 J l b W 9 2 Z W R D b 2 x 1 b W 5 z M S 5 7 R G F 0 Y S B w a W V u Y S B p b m l 6 a W 8 s M T B 9 J n F 1 b 3 Q 7 L C Z x d W 9 0 O 1 N l Y 3 R p b 2 4 x L 0 d p d W d u b y 9 B d X R v U m V t b 3 Z l Z E N v b H V t b n M x L n t E Y X R h I H B p Z W 5 h I G Z p b m U s M T F 9 J n F 1 b 3 Q 7 L C Z x d W 9 0 O 1 N l Y 3 R p b 2 4 x L 0 d p d W d u b y 9 B d X R v U m V t b 3 Z l Z E N v b H V t b n M x L n t H a W 9 y b m 8 g a W 5 p e m l v L D E y f S Z x d W 9 0 O y w m c X V v d D t T Z W N 0 a W 9 u M S 9 H a X V n b m 8 v Q X V 0 b 1 J l b W 9 2 Z W R D b 2 x 1 b W 5 z M S 5 7 R 2 l v c m 5 v I G Z p b m U s M T N 9 J n F 1 b 3 Q 7 L C Z x d W 9 0 O 1 N l Y 3 R p b 2 4 x L 0 d p d W d u b y 9 B d X R v U m V t b 3 Z l Z E N v b H V t b n M x L n t D b 2 x v b m 5 h M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p d W d u b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l 1 Z 2 5 v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H V n b G l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M d W d s a W 8 i I C 8 + P E V u d H J 5 I F R 5 c G U 9 I k Z p b G x l Z E N v b X B s Z X R l U m V z d W x 0 V G 9 X b 3 J r c 2 h l Z X Q i I F Z h b H V l P S J s M S I g L z 4 8 R W 5 0 c n k g V H l w Z T 0 i U X V l c n l J R C I g V m F s d W U 9 I n N m Y 2 Y 0 O G F j M y 0 0 Y W Q 1 L T Q 4 M z A t Y W R h Z i 0 z N D A w Z T g 5 Y T d l Z G Q i I C 8 + P E V u d H J 5 I F R 5 c G U 9 I k Z p b G x F c n J v c k N v d W 5 0 I i B W Y W x 1 Z T 0 i b D A i I C 8 + P E V u d H J 5 I F R 5 c G U 9 I k Z p b G x M Y X N 0 V X B k Y X R l Z C I g V m F s d W U 9 I m Q y M D I z L T A 2 L T E 2 V D A 4 O j M 0 O j U 2 L j E 1 M T M z N z V a I i A v P j x F b n R y e S B U e X B l P S J G a W x s Q 2 9 s d W 1 u V H l w Z X M i I F Z h b H V l P S J z Q U F Z Q U F B Q U F C Z 0 F B Q U F B Q U F B Q U E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s s J n F 1 b 3 Q 7 Q 2 9 s b 2 5 u Y T M m c X V v d D s s J n F 1 b 3 Q 7 R G F 0 Y S B w a W V u Y S B p b m l 6 a W 8 m c X V v d D s s J n F 1 b 3 Q 7 R G F 0 Y S B w a W V u Y S B m a W 5 l J n F 1 b 3 Q 7 L C Z x d W 9 0 O 0 d p b 3 J u b y B p b m l 6 a W 8 m c X V v d D s s J n F 1 b 3 Q 7 R 2 l v c m 5 v I G Z p b m U m c X V v d D s s J n F 1 b 3 Q 7 Q 2 9 s b 2 5 u Y T I m c X V v d D t d I i A v P j x F b n R y e S B U e X B l P S J G a W x s R X J y b 3 J D b 2 R l I i B W Y W x 1 Z T 0 i c 1 V u a 2 5 v d 2 4 i I C 8 + P E V u d H J 5 I F R 5 c G U 9 I k Z p b G x D b 3 V u d C I g V m F s d W U 9 I m w 2 N y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H V n b G l v L 0 F 1 d G 9 S Z W 1 v d m V k Q 2 9 s d W 1 u c z E u e 0 N v b G 9 u b m E x L D B 9 J n F 1 b 3 Q 7 L C Z x d W 9 0 O 1 N l Y 3 R p b 2 4 x L 0 x 1 Z 2 x p b y 9 B d X R v U m V t b 3 Z l Z E N v b H V t b n M x L n t N Z X N l L D F 9 J n F 1 b 3 Q 7 L C Z x d W 9 0 O 1 N l Y 3 R p b 2 4 x L 0 x 1 Z 2 x p b y 9 B d X R v U m V t b 3 Z l Z E N v b H V t b n M x L n t N b 2 R p Z m l j Y S w y f S Z x d W 9 0 O y w m c X V v d D t T Z W N 0 a W 9 u M S 9 M d W d s a W 8 v Q X V 0 b 1 J l b W 9 2 Z W R D b 2 x 1 b W 5 z M S 5 7 V G l w b 2 x v Z 2 l h L D N 9 J n F 1 b 3 Q 7 L C Z x d W 9 0 O 1 N l Y 3 R p b 2 4 x L 0 x 1 Z 2 x p b y 9 B d X R v U m V t b 3 Z l Z E N v b H V t b n M x L n t E Y X R h I G l u a X p p b y w 0 f S Z x d W 9 0 O y w m c X V v d D t T Z W N 0 a W 9 u M S 9 M d W d s a W 8 v Q X V 0 b 1 J l b W 9 2 Z W R D b 2 x 1 b W 5 z M S 5 7 R G F 0 Y S B m a W 5 l L D V 9 J n F 1 b 3 Q 7 L C Z x d W 9 0 O 1 N l Y 3 R p b 2 4 x L 0 x 1 Z 2 x p b y 9 B d X R v U m V t b 3 Z l Z E N v b H V t b n M x L n t O b 2 1 l I E d h c m E s N n 0 m c X V v d D s s J n F 1 b 3 Q 7 U 2 V j d G l v b j E v T H V n b G l v L 0 F 1 d G 9 S Z W 1 v d m V k Q 2 9 s d W 1 u c z E u e 0 N p c m N v b G 8 s N 3 0 m c X V v d D s s J n F 1 b 3 Q 7 U 2 V j d G l v b j E v T H V n b G l v L 0 F 1 d G 9 S Z W 1 v d m V k Q 2 9 s d W 1 u c z E u e 1 p v b m E s O H 0 m c X V v d D s s J n F 1 b 3 Q 7 U 2 V j d G l v b j E v T H V n b G l v L 0 F 1 d G 9 S Z W 1 v d m V k Q 2 9 s d W 1 u c z E u e 0 N v b G 9 u b m E z L D l 9 J n F 1 b 3 Q 7 L C Z x d W 9 0 O 1 N l Y 3 R p b 2 4 x L 0 x 1 Z 2 x p b y 9 B d X R v U m V t b 3 Z l Z E N v b H V t b n M x L n t E Y X R h I H B p Z W 5 h I G l u a X p p b y w x M H 0 m c X V v d D s s J n F 1 b 3 Q 7 U 2 V j d G l v b j E v T H V n b G l v L 0 F 1 d G 9 S Z W 1 v d m V k Q 2 9 s d W 1 u c z E u e 0 R h d G E g c G l l b m E g Z m l u Z S w x M X 0 m c X V v d D s s J n F 1 b 3 Q 7 U 2 V j d G l v b j E v T H V n b G l v L 0 F 1 d G 9 S Z W 1 v d m V k Q 2 9 s d W 1 u c z E u e 0 d p b 3 J u b y B p b m l 6 a W 8 s M T J 9 J n F 1 b 3 Q 7 L C Z x d W 9 0 O 1 N l Y 3 R p b 2 4 x L 0 x 1 Z 2 x p b y 9 B d X R v U m V t b 3 Z l Z E N v b H V t b n M x L n t H a W 9 y b m 8 g Z m l u Z S w x M 3 0 m c X V v d D s s J n F 1 b 3 Q 7 U 2 V j d G l v b j E v T H V n b G l v L 0 F 1 d G 9 S Z W 1 v d m V k Q 2 9 s d W 1 u c z E u e 0 N v b G 9 u b m E y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T H V n b G l v L 0 F 1 d G 9 S Z W 1 v d m V k Q 2 9 s d W 1 u c z E u e 0 N v b G 9 u b m E x L D B 9 J n F 1 b 3 Q 7 L C Z x d W 9 0 O 1 N l Y 3 R p b 2 4 x L 0 x 1 Z 2 x p b y 9 B d X R v U m V t b 3 Z l Z E N v b H V t b n M x L n t N Z X N l L D F 9 J n F 1 b 3 Q 7 L C Z x d W 9 0 O 1 N l Y 3 R p b 2 4 x L 0 x 1 Z 2 x p b y 9 B d X R v U m V t b 3 Z l Z E N v b H V t b n M x L n t N b 2 R p Z m l j Y S w y f S Z x d W 9 0 O y w m c X V v d D t T Z W N 0 a W 9 u M S 9 M d W d s a W 8 v Q X V 0 b 1 J l b W 9 2 Z W R D b 2 x 1 b W 5 z M S 5 7 V G l w b 2 x v Z 2 l h L D N 9 J n F 1 b 3 Q 7 L C Z x d W 9 0 O 1 N l Y 3 R p b 2 4 x L 0 x 1 Z 2 x p b y 9 B d X R v U m V t b 3 Z l Z E N v b H V t b n M x L n t E Y X R h I G l u a X p p b y w 0 f S Z x d W 9 0 O y w m c X V v d D t T Z W N 0 a W 9 u M S 9 M d W d s a W 8 v Q X V 0 b 1 J l b W 9 2 Z W R D b 2 x 1 b W 5 z M S 5 7 R G F 0 Y S B m a W 5 l L D V 9 J n F 1 b 3 Q 7 L C Z x d W 9 0 O 1 N l Y 3 R p b 2 4 x L 0 x 1 Z 2 x p b y 9 B d X R v U m V t b 3 Z l Z E N v b H V t b n M x L n t O b 2 1 l I E d h c m E s N n 0 m c X V v d D s s J n F 1 b 3 Q 7 U 2 V j d G l v b j E v T H V n b G l v L 0 F 1 d G 9 S Z W 1 v d m V k Q 2 9 s d W 1 u c z E u e 0 N p c m N v b G 8 s N 3 0 m c X V v d D s s J n F 1 b 3 Q 7 U 2 V j d G l v b j E v T H V n b G l v L 0 F 1 d G 9 S Z W 1 v d m V k Q 2 9 s d W 1 u c z E u e 1 p v b m E s O H 0 m c X V v d D s s J n F 1 b 3 Q 7 U 2 V j d G l v b j E v T H V n b G l v L 0 F 1 d G 9 S Z W 1 v d m V k Q 2 9 s d W 1 u c z E u e 0 N v b G 9 u b m E z L D l 9 J n F 1 b 3 Q 7 L C Z x d W 9 0 O 1 N l Y 3 R p b 2 4 x L 0 x 1 Z 2 x p b y 9 B d X R v U m V t b 3 Z l Z E N v b H V t b n M x L n t E Y X R h I H B p Z W 5 h I G l u a X p p b y w x M H 0 m c X V v d D s s J n F 1 b 3 Q 7 U 2 V j d G l v b j E v T H V n b G l v L 0 F 1 d G 9 S Z W 1 v d m V k Q 2 9 s d W 1 u c z E u e 0 R h d G E g c G l l b m E g Z m l u Z S w x M X 0 m c X V v d D s s J n F 1 b 3 Q 7 U 2 V j d G l v b j E v T H V n b G l v L 0 F 1 d G 9 S Z W 1 v d m V k Q 2 9 s d W 1 u c z E u e 0 d p b 3 J u b y B p b m l 6 a W 8 s M T J 9 J n F 1 b 3 Q 7 L C Z x d W 9 0 O 1 N l Y 3 R p b 2 4 x L 0 x 1 Z 2 x p b y 9 B d X R v U m V t b 3 Z l Z E N v b H V t b n M x L n t H a W 9 y b m 8 g Z m l u Z S w x M 3 0 m c X V v d D s s J n F 1 b 3 Q 7 U 2 V j d G l v b j E v T H V n b G l v L 0 F 1 d G 9 S Z W 1 v d m V k Q 2 9 s d W 1 u c z E u e 0 N v b G 9 u b m E y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H V n b G l v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W d s a W 8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2 9 z d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F n b 3 N 0 b y I g L z 4 8 R W 5 0 c n k g V H l w Z T 0 i R m l s b G V k Q 2 9 t c G x l d G V S Z X N 1 b H R U b 1 d v c m t z a G V l d C I g V m F s d W U 9 I m w x I i A v P j x F b n R y e S B U e X B l P S J R d W V y e U l E I i B W Y W x 1 Z T 0 i c z d k N j Q 2 Z D R h L W R i Z m I t N D M y Z S 0 4 Y T g 3 L T Q 1 M j J i M 2 V k M D k 3 M C I g L z 4 8 R W 5 0 c n k g V H l w Z T 0 i R m l s b E V y c m 9 y Q 2 9 1 b n Q i I F Z h b H V l P S J s M C I g L z 4 8 R W 5 0 c n k g V H l w Z T 0 i R m l s b E x h c 3 R V c G R h d G V k I i B W Y W x 1 Z T 0 i Z D I w M j M t M D Y t M T Z U M D g 6 M z Q 6 N T Y u M T A 0 N D Q 3 M F o i I C 8 + P E V u d H J 5 I F R 5 c G U 9 I k Z p b G x D b 2 x 1 b W 5 U e X B l c y I g V m F s d W U 9 I n N B Q V l B Q U F B Q U J n Q U F B Q U F B Q U F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y w m c X V v d D t D b 2 x v b m 5 h M y Z x d W 9 0 O y w m c X V v d D t E Y X R h I H B p Z W 5 h I G l u a X p p b y Z x d W 9 0 O y w m c X V v d D t E Y X R h I H B p Z W 5 h I G Z p b m U m c X V v d D s s J n F 1 b 3 Q 7 R 2 l v c m 5 v I G l u a X p p b y Z x d W 9 0 O y w m c X V v d D t H a W 9 y b m 8 g Z m l u Z S Z x d W 9 0 O y w m c X V v d D t D b 2 x v b m 5 h M i Z x d W 9 0 O 1 0 i I C 8 + P E V u d H J 5 I F R 5 c G U 9 I k Z p b G x F c n J v c k N v Z G U i I F Z h b H V l P S J z V W 5 r b m 9 3 b i I g L z 4 8 R W 5 0 c n k g V H l w Z T 0 i R m l s b E N v d W 5 0 I i B W Y W x 1 Z T 0 i b D M 4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Z 2 9 z d G 8 v Q X V 0 b 1 J l b W 9 2 Z W R D b 2 x 1 b W 5 z M S 5 7 Q 2 9 s b 2 5 u Y T E s M H 0 m c X V v d D s s J n F 1 b 3 Q 7 U 2 V j d G l v b j E v Q W d v c 3 R v L 0 F 1 d G 9 S Z W 1 v d m V k Q 2 9 s d W 1 u c z E u e 0 1 l c 2 U s M X 0 m c X V v d D s s J n F 1 b 3 Q 7 U 2 V j d G l v b j E v Q W d v c 3 R v L 0 F 1 d G 9 S Z W 1 v d m V k Q 2 9 s d W 1 u c z E u e 0 1 v Z G l m a W N h L D J 9 J n F 1 b 3 Q 7 L C Z x d W 9 0 O 1 N l Y 3 R p b 2 4 x L 0 F n b 3 N 0 b y 9 B d X R v U m V t b 3 Z l Z E N v b H V t b n M x L n t U a X B v b G 9 n a W E s M 3 0 m c X V v d D s s J n F 1 b 3 Q 7 U 2 V j d G l v b j E v Q W d v c 3 R v L 0 F 1 d G 9 S Z W 1 v d m V k Q 2 9 s d W 1 u c z E u e 0 R h d G E g a W 5 p e m l v L D R 9 J n F 1 b 3 Q 7 L C Z x d W 9 0 O 1 N l Y 3 R p b 2 4 x L 0 F n b 3 N 0 b y 9 B d X R v U m V t b 3 Z l Z E N v b H V t b n M x L n t E Y X R h I G Z p b m U s N X 0 m c X V v d D s s J n F 1 b 3 Q 7 U 2 V j d G l v b j E v Q W d v c 3 R v L 0 F 1 d G 9 S Z W 1 v d m V k Q 2 9 s d W 1 u c z E u e 0 5 v b W U g R 2 F y Y S w 2 f S Z x d W 9 0 O y w m c X V v d D t T Z W N 0 a W 9 u M S 9 B Z 2 9 z d G 8 v Q X V 0 b 1 J l b W 9 2 Z W R D b 2 x 1 b W 5 z M S 5 7 Q 2 l y Y 2 9 s b y w 3 f S Z x d W 9 0 O y w m c X V v d D t T Z W N 0 a W 9 u M S 9 B Z 2 9 z d G 8 v Q X V 0 b 1 J l b W 9 2 Z W R D b 2 x 1 b W 5 z M S 5 7 W m 9 u Y S w 4 f S Z x d W 9 0 O y w m c X V v d D t T Z W N 0 a W 9 u M S 9 B Z 2 9 z d G 8 v Q X V 0 b 1 J l b W 9 2 Z W R D b 2 x 1 b W 5 z M S 5 7 Q 2 9 s b 2 5 u Y T M s O X 0 m c X V v d D s s J n F 1 b 3 Q 7 U 2 V j d G l v b j E v Q W d v c 3 R v L 0 F 1 d G 9 S Z W 1 v d m V k Q 2 9 s d W 1 u c z E u e 0 R h d G E g c G l l b m E g a W 5 p e m l v L D E w f S Z x d W 9 0 O y w m c X V v d D t T Z W N 0 a W 9 u M S 9 B Z 2 9 z d G 8 v Q X V 0 b 1 J l b W 9 2 Z W R D b 2 x 1 b W 5 z M S 5 7 R G F 0 Y S B w a W V u Y S B m a W 5 l L D E x f S Z x d W 9 0 O y w m c X V v d D t T Z W N 0 a W 9 u M S 9 B Z 2 9 z d G 8 v Q X V 0 b 1 J l b W 9 2 Z W R D b 2 x 1 b W 5 z M S 5 7 R 2 l v c m 5 v I G l u a X p p b y w x M n 0 m c X V v d D s s J n F 1 b 3 Q 7 U 2 V j d G l v b j E v Q W d v c 3 R v L 0 F 1 d G 9 S Z W 1 v d m V k Q 2 9 s d W 1 u c z E u e 0 d p b 3 J u b y B m a W 5 l L D E z f S Z x d W 9 0 O y w m c X V v d D t T Z W N 0 a W 9 u M S 9 B Z 2 9 z d G 8 v Q X V 0 b 1 J l b W 9 2 Z W R D b 2 x 1 b W 5 z M S 5 7 Q 2 9 s b 2 5 u Y T I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B Z 2 9 z d G 8 v Q X V 0 b 1 J l b W 9 2 Z W R D b 2 x 1 b W 5 z M S 5 7 Q 2 9 s b 2 5 u Y T E s M H 0 m c X V v d D s s J n F 1 b 3 Q 7 U 2 V j d G l v b j E v Q W d v c 3 R v L 0 F 1 d G 9 S Z W 1 v d m V k Q 2 9 s d W 1 u c z E u e 0 1 l c 2 U s M X 0 m c X V v d D s s J n F 1 b 3 Q 7 U 2 V j d G l v b j E v Q W d v c 3 R v L 0 F 1 d G 9 S Z W 1 v d m V k Q 2 9 s d W 1 u c z E u e 0 1 v Z G l m a W N h L D J 9 J n F 1 b 3 Q 7 L C Z x d W 9 0 O 1 N l Y 3 R p b 2 4 x L 0 F n b 3 N 0 b y 9 B d X R v U m V t b 3 Z l Z E N v b H V t b n M x L n t U a X B v b G 9 n a W E s M 3 0 m c X V v d D s s J n F 1 b 3 Q 7 U 2 V j d G l v b j E v Q W d v c 3 R v L 0 F 1 d G 9 S Z W 1 v d m V k Q 2 9 s d W 1 u c z E u e 0 R h d G E g a W 5 p e m l v L D R 9 J n F 1 b 3 Q 7 L C Z x d W 9 0 O 1 N l Y 3 R p b 2 4 x L 0 F n b 3 N 0 b y 9 B d X R v U m V t b 3 Z l Z E N v b H V t b n M x L n t E Y X R h I G Z p b m U s N X 0 m c X V v d D s s J n F 1 b 3 Q 7 U 2 V j d G l v b j E v Q W d v c 3 R v L 0 F 1 d G 9 S Z W 1 v d m V k Q 2 9 s d W 1 u c z E u e 0 5 v b W U g R 2 F y Y S w 2 f S Z x d W 9 0 O y w m c X V v d D t T Z W N 0 a W 9 u M S 9 B Z 2 9 z d G 8 v Q X V 0 b 1 J l b W 9 2 Z W R D b 2 x 1 b W 5 z M S 5 7 Q 2 l y Y 2 9 s b y w 3 f S Z x d W 9 0 O y w m c X V v d D t T Z W N 0 a W 9 u M S 9 B Z 2 9 z d G 8 v Q X V 0 b 1 J l b W 9 2 Z W R D b 2 x 1 b W 5 z M S 5 7 W m 9 u Y S w 4 f S Z x d W 9 0 O y w m c X V v d D t T Z W N 0 a W 9 u M S 9 B Z 2 9 z d G 8 v Q X V 0 b 1 J l b W 9 2 Z W R D b 2 x 1 b W 5 z M S 5 7 Q 2 9 s b 2 5 u Y T M s O X 0 m c X V v d D s s J n F 1 b 3 Q 7 U 2 V j d G l v b j E v Q W d v c 3 R v L 0 F 1 d G 9 S Z W 1 v d m V k Q 2 9 s d W 1 u c z E u e 0 R h d G E g c G l l b m E g a W 5 p e m l v L D E w f S Z x d W 9 0 O y w m c X V v d D t T Z W N 0 a W 9 u M S 9 B Z 2 9 z d G 8 v Q X V 0 b 1 J l b W 9 2 Z W R D b 2 x 1 b W 5 z M S 5 7 R G F 0 Y S B w a W V u Y S B m a W 5 l L D E x f S Z x d W 9 0 O y w m c X V v d D t T Z W N 0 a W 9 u M S 9 B Z 2 9 z d G 8 v Q X V 0 b 1 J l b W 9 2 Z W R D b 2 x 1 b W 5 z M S 5 7 R 2 l v c m 5 v I G l u a X p p b y w x M n 0 m c X V v d D s s J n F 1 b 3 Q 7 U 2 V j d G l v b j E v Q W d v c 3 R v L 0 F 1 d G 9 S Z W 1 v d m V k Q 2 9 s d W 1 u c z E u e 0 d p b 3 J u b y B m a W 5 l L D E z f S Z x d W 9 0 O y w m c X V v d D t T Z W N 0 a W 9 u M S 9 B Z 2 9 z d G 8 v Q X V 0 b 1 J l b W 9 2 Z W R D b 2 x 1 b W 5 z M S 5 7 Q 2 9 s b 2 5 u Y T I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Z 2 9 z d G 8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n b 3 N 0 b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d H R l b W J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U 2 V 0 d G V t Y n J l I i A v P j x F b n R y e S B U e X B l P S J G a W x s Z W R D b 2 1 w b G V 0 Z V J l c 3 V s d F R v V 2 9 y a 3 N o Z W V 0 I i B W Y W x 1 Z T 0 i b D E i I C 8 + P E V u d H J 5 I F R 5 c G U 9 I l F 1 Z X J 5 S U Q i I F Z h b H V l P S J z N D Q x Z j I x N G M t Z D d k N S 0 0 N z J h L W J k N j k t Z G J j O T E 0 O D E z N j k 4 I i A v P j x F b n R y e S B U e X B l P S J G a W x s R X J y b 3 J D b 3 V u d C I g V m F s d W U 9 I m w w I i A v P j x F b n R y e S B U e X B l P S J G a W x s T G F z d F V w Z G F 0 Z W Q i I F Z h b H V l P S J k M j A y M y 0 w N i 0 x N l Q w O D o z N D o 1 N i 4 0 O D E x M z g 3 W i I g L z 4 8 R W 5 0 c n k g V H l w Z T 0 i R m l s b E N v b H V t b l R 5 c G V z I i B W Y W x 1 Z T 0 i c 0 F B W U F B Q U F B Q m d B Q U F B Q U F B Q U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L C Z x d W 9 0 O 0 N v b G 9 u b m E z J n F 1 b 3 Q 7 L C Z x d W 9 0 O 0 R h d G E g c G l l b m E g a W 5 p e m l v J n F 1 b 3 Q 7 L C Z x d W 9 0 O 0 R h d G E g c G l l b m E g Z m l u Z S Z x d W 9 0 O y w m c X V v d D t H a W 9 y b m 8 g a W 5 p e m l v J n F 1 b 3 Q 7 L C Z x d W 9 0 O 0 d p b 3 J u b y B m a W 5 l J n F 1 b 3 Q 7 L C Z x d W 9 0 O 0 N v b G 9 u b m E y J n F 1 b 3 Q 7 X S I g L z 4 8 R W 5 0 c n k g V H l w Z T 0 i R m l s b E V y c m 9 y Q 2 9 k Z S I g V m F s d W U 9 I n N V b m t u b 3 d u I i A v P j x F b n R y e S B U e X B l P S J G a W x s Q 2 9 1 b n Q i I F Z h b H V l P S J s N T A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d H R l b W J y Z S 9 B d X R v U m V t b 3 Z l Z E N v b H V t b n M x L n t D b 2 x v b m 5 h M S w w f S Z x d W 9 0 O y w m c X V v d D t T Z W N 0 a W 9 u M S 9 T Z X R 0 Z W 1 i c m U v Q X V 0 b 1 J l b W 9 2 Z W R D b 2 x 1 b W 5 z M S 5 7 T W V z Z S w x f S Z x d W 9 0 O y w m c X V v d D t T Z W N 0 a W 9 u M S 9 T Z X R 0 Z W 1 i c m U v Q X V 0 b 1 J l b W 9 2 Z W R D b 2 x 1 b W 5 z M S 5 7 T W 9 k a W Z p Y 2 E s M n 0 m c X V v d D s s J n F 1 b 3 Q 7 U 2 V j d G l v b j E v U 2 V 0 d G V t Y n J l L 0 F 1 d G 9 S Z W 1 v d m V k Q 2 9 s d W 1 u c z E u e 1 R p c G 9 s b 2 d p Y S w z f S Z x d W 9 0 O y w m c X V v d D t T Z W N 0 a W 9 u M S 9 T Z X R 0 Z W 1 i c m U v Q X V 0 b 1 J l b W 9 2 Z W R D b 2 x 1 b W 5 z M S 5 7 R G F 0 Y S B p b m l 6 a W 8 s N H 0 m c X V v d D s s J n F 1 b 3 Q 7 U 2 V j d G l v b j E v U 2 V 0 d G V t Y n J l L 0 F 1 d G 9 S Z W 1 v d m V k Q 2 9 s d W 1 u c z E u e 0 R h d G E g Z m l u Z S w 1 f S Z x d W 9 0 O y w m c X V v d D t T Z W N 0 a W 9 u M S 9 T Z X R 0 Z W 1 i c m U v Q X V 0 b 1 J l b W 9 2 Z W R D b 2 x 1 b W 5 z M S 5 7 T m 9 t Z S B H Y X J h L D Z 9 J n F 1 b 3 Q 7 L C Z x d W 9 0 O 1 N l Y 3 R p b 2 4 x L 1 N l d H R l b W J y Z S 9 B d X R v U m V t b 3 Z l Z E N v b H V t b n M x L n t D a X J j b 2 x v L D d 9 J n F 1 b 3 Q 7 L C Z x d W 9 0 O 1 N l Y 3 R p b 2 4 x L 1 N l d H R l b W J y Z S 9 B d X R v U m V t b 3 Z l Z E N v b H V t b n M x L n t a b 2 5 h L D h 9 J n F 1 b 3 Q 7 L C Z x d W 9 0 O 1 N l Y 3 R p b 2 4 x L 1 N l d H R l b W J y Z S 9 B d X R v U m V t b 3 Z l Z E N v b H V t b n M x L n t D b 2 x v b m 5 h M y w 5 f S Z x d W 9 0 O y w m c X V v d D t T Z W N 0 a W 9 u M S 9 T Z X R 0 Z W 1 i c m U v Q X V 0 b 1 J l b W 9 2 Z W R D b 2 x 1 b W 5 z M S 5 7 R G F 0 Y S B w a W V u Y S B p b m l 6 a W 8 s M T B 9 J n F 1 b 3 Q 7 L C Z x d W 9 0 O 1 N l Y 3 R p b 2 4 x L 1 N l d H R l b W J y Z S 9 B d X R v U m V t b 3 Z l Z E N v b H V t b n M x L n t E Y X R h I H B p Z W 5 h I G Z p b m U s M T F 9 J n F 1 b 3 Q 7 L C Z x d W 9 0 O 1 N l Y 3 R p b 2 4 x L 1 N l d H R l b W J y Z S 9 B d X R v U m V t b 3 Z l Z E N v b H V t b n M x L n t H a W 9 y b m 8 g a W 5 p e m l v L D E y f S Z x d W 9 0 O y w m c X V v d D t T Z W N 0 a W 9 u M S 9 T Z X R 0 Z W 1 i c m U v Q X V 0 b 1 J l b W 9 2 Z W R D b 2 x 1 b W 5 z M S 5 7 R 2 l v c m 5 v I G Z p b m U s M T N 9 J n F 1 b 3 Q 7 L C Z x d W 9 0 O 1 N l Y 3 R p b 2 4 x L 1 N l d H R l b W J y Z S 9 B d X R v U m V t b 3 Z l Z E N v b H V t b n M x L n t D b 2 x v b m 5 h M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1 N l d H R l b W J y Z S 9 B d X R v U m V t b 3 Z l Z E N v b H V t b n M x L n t D b 2 x v b m 5 h M S w w f S Z x d W 9 0 O y w m c X V v d D t T Z W N 0 a W 9 u M S 9 T Z X R 0 Z W 1 i c m U v Q X V 0 b 1 J l b W 9 2 Z W R D b 2 x 1 b W 5 z M S 5 7 T W V z Z S w x f S Z x d W 9 0 O y w m c X V v d D t T Z W N 0 a W 9 u M S 9 T Z X R 0 Z W 1 i c m U v Q X V 0 b 1 J l b W 9 2 Z W R D b 2 x 1 b W 5 z M S 5 7 T W 9 k a W Z p Y 2 E s M n 0 m c X V v d D s s J n F 1 b 3 Q 7 U 2 V j d G l v b j E v U 2 V 0 d G V t Y n J l L 0 F 1 d G 9 S Z W 1 v d m V k Q 2 9 s d W 1 u c z E u e 1 R p c G 9 s b 2 d p Y S w z f S Z x d W 9 0 O y w m c X V v d D t T Z W N 0 a W 9 u M S 9 T Z X R 0 Z W 1 i c m U v Q X V 0 b 1 J l b W 9 2 Z W R D b 2 x 1 b W 5 z M S 5 7 R G F 0 Y S B p b m l 6 a W 8 s N H 0 m c X V v d D s s J n F 1 b 3 Q 7 U 2 V j d G l v b j E v U 2 V 0 d G V t Y n J l L 0 F 1 d G 9 S Z W 1 v d m V k Q 2 9 s d W 1 u c z E u e 0 R h d G E g Z m l u Z S w 1 f S Z x d W 9 0 O y w m c X V v d D t T Z W N 0 a W 9 u M S 9 T Z X R 0 Z W 1 i c m U v Q X V 0 b 1 J l b W 9 2 Z W R D b 2 x 1 b W 5 z M S 5 7 T m 9 t Z S B H Y X J h L D Z 9 J n F 1 b 3 Q 7 L C Z x d W 9 0 O 1 N l Y 3 R p b 2 4 x L 1 N l d H R l b W J y Z S 9 B d X R v U m V t b 3 Z l Z E N v b H V t b n M x L n t D a X J j b 2 x v L D d 9 J n F 1 b 3 Q 7 L C Z x d W 9 0 O 1 N l Y 3 R p b 2 4 x L 1 N l d H R l b W J y Z S 9 B d X R v U m V t b 3 Z l Z E N v b H V t b n M x L n t a b 2 5 h L D h 9 J n F 1 b 3 Q 7 L C Z x d W 9 0 O 1 N l Y 3 R p b 2 4 x L 1 N l d H R l b W J y Z S 9 B d X R v U m V t b 3 Z l Z E N v b H V t b n M x L n t D b 2 x v b m 5 h M y w 5 f S Z x d W 9 0 O y w m c X V v d D t T Z W N 0 a W 9 u M S 9 T Z X R 0 Z W 1 i c m U v Q X V 0 b 1 J l b W 9 2 Z W R D b 2 x 1 b W 5 z M S 5 7 R G F 0 Y S B w a W V u Y S B p b m l 6 a W 8 s M T B 9 J n F 1 b 3 Q 7 L C Z x d W 9 0 O 1 N l Y 3 R p b 2 4 x L 1 N l d H R l b W J y Z S 9 B d X R v U m V t b 3 Z l Z E N v b H V t b n M x L n t E Y X R h I H B p Z W 5 h I G Z p b m U s M T F 9 J n F 1 b 3 Q 7 L C Z x d W 9 0 O 1 N l Y 3 R p b 2 4 x L 1 N l d H R l b W J y Z S 9 B d X R v U m V t b 3 Z l Z E N v b H V t b n M x L n t H a W 9 y b m 8 g a W 5 p e m l v L D E y f S Z x d W 9 0 O y w m c X V v d D t T Z W N 0 a W 9 u M S 9 T Z X R 0 Z W 1 i c m U v Q X V 0 b 1 J l b W 9 2 Z W R D b 2 x 1 b W 5 z M S 5 7 R 2 l v c m 5 v I G Z p b m U s M T N 9 J n F 1 b 3 Q 7 L C Z x d W 9 0 O 1 N l Y 3 R p b 2 4 x L 1 N l d H R l b W J y Z S 9 B d X R v U m V t b 3 Z l Z E N v b H V t b n M x L n t D b 2 x v b m 5 h M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l d H R l b W J y Z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0 d G V t Y n J l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R 0 b 2 J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T 3 R 0 b 2 J y Z S I g L z 4 8 R W 5 0 c n k g V H l w Z T 0 i R m l s b G V k Q 2 9 t c G x l d G V S Z X N 1 b H R U b 1 d v c m t z a G V l d C I g V m F s d W U 9 I m w x I i A v P j x F b n R y e S B U e X B l P S J R d W V y e U l E I i B W Y W x 1 Z T 0 i c 2 Z h Y z I z N j V m L T Y 2 N j A t N D V k N C 1 h Y m U 1 L T A w N T E 3 N T E x N G N l M y I g L z 4 8 R W 5 0 c n k g V H l w Z T 0 i R m l s b E V y c m 9 y Q 2 9 1 b n Q i I F Z h b H V l P S J s M C I g L z 4 8 R W 5 0 c n k g V H l w Z T 0 i R m l s b E x h c 3 R V c G R h d G V k I i B W Y W x 1 Z T 0 i Z D I w M j M t M D Y t M T Z U M D g 6 M z Q 6 N T Y u M z U 2 M T A z N F o i I C 8 + P E V u d H J 5 I F R 5 c G U 9 I k Z p b G x D b 2 x 1 b W 5 U e X B l c y I g V m F s d W U 9 I n N B Q V l B Q U F B Q U J n Q U F B Q U F B Q U F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y w m c X V v d D t D b 2 x v b m 5 h M y Z x d W 9 0 O y w m c X V v d D t E Y X R h I H B p Z W 5 h I G l u a X p p b y Z x d W 9 0 O y w m c X V v d D t E Y X R h I H B p Z W 5 h I G Z p b m U m c X V v d D s s J n F 1 b 3 Q 7 R 2 l v c m 5 v I G l u a X p p b y Z x d W 9 0 O y w m c X V v d D t H a W 9 y b m 8 g Z m l u Z S Z x d W 9 0 O y w m c X V v d D t D b 2 x v b m 5 h M i Z x d W 9 0 O 1 0 i I C 8 + P E V u d H J 5 I F R 5 c G U 9 I k Z p b G x F c n J v c k N v Z G U i I F Z h b H V l P S J z V W 5 r b m 9 3 b i I g L z 4 8 R W 5 0 c n k g V H l w Z T 0 i R m l s b E N v d W 5 0 I i B W Y W x 1 Z T 0 i b D Q w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d H R v Y n J l L 0 F 1 d G 9 S Z W 1 v d m V k Q 2 9 s d W 1 u c z E u e 0 N v b G 9 u b m E x L D B 9 J n F 1 b 3 Q 7 L C Z x d W 9 0 O 1 N l Y 3 R p b 2 4 x L 0 9 0 d G 9 i c m U v Q X V 0 b 1 J l b W 9 2 Z W R D b 2 x 1 b W 5 z M S 5 7 T W V z Z S w x f S Z x d W 9 0 O y w m c X V v d D t T Z W N 0 a W 9 u M S 9 P d H R v Y n J l L 0 F 1 d G 9 S Z W 1 v d m V k Q 2 9 s d W 1 u c z E u e 0 1 v Z G l m a W N h L D J 9 J n F 1 b 3 Q 7 L C Z x d W 9 0 O 1 N l Y 3 R p b 2 4 x L 0 9 0 d G 9 i c m U v Q X V 0 b 1 J l b W 9 2 Z W R D b 2 x 1 b W 5 z M S 5 7 V G l w b 2 x v Z 2 l h L D N 9 J n F 1 b 3 Q 7 L C Z x d W 9 0 O 1 N l Y 3 R p b 2 4 x L 0 9 0 d G 9 i c m U v Q X V 0 b 1 J l b W 9 2 Z W R D b 2 x 1 b W 5 z M S 5 7 R G F 0 Y S B p b m l 6 a W 8 s N H 0 m c X V v d D s s J n F 1 b 3 Q 7 U 2 V j d G l v b j E v T 3 R 0 b 2 J y Z S 9 B d X R v U m V t b 3 Z l Z E N v b H V t b n M x L n t E Y X R h I G Z p b m U s N X 0 m c X V v d D s s J n F 1 b 3 Q 7 U 2 V j d G l v b j E v T 3 R 0 b 2 J y Z S 9 B d X R v U m V t b 3 Z l Z E N v b H V t b n M x L n t O b 2 1 l I E d h c m E s N n 0 m c X V v d D s s J n F 1 b 3 Q 7 U 2 V j d G l v b j E v T 3 R 0 b 2 J y Z S 9 B d X R v U m V t b 3 Z l Z E N v b H V t b n M x L n t D a X J j b 2 x v L D d 9 J n F 1 b 3 Q 7 L C Z x d W 9 0 O 1 N l Y 3 R p b 2 4 x L 0 9 0 d G 9 i c m U v Q X V 0 b 1 J l b W 9 2 Z W R D b 2 x 1 b W 5 z M S 5 7 W m 9 u Y S w 4 f S Z x d W 9 0 O y w m c X V v d D t T Z W N 0 a W 9 u M S 9 P d H R v Y n J l L 0 F 1 d G 9 S Z W 1 v d m V k Q 2 9 s d W 1 u c z E u e 0 N v b G 9 u b m E z L D l 9 J n F 1 b 3 Q 7 L C Z x d W 9 0 O 1 N l Y 3 R p b 2 4 x L 0 9 0 d G 9 i c m U v Q X V 0 b 1 J l b W 9 2 Z W R D b 2 x 1 b W 5 z M S 5 7 R G F 0 Y S B w a W V u Y S B p b m l 6 a W 8 s M T B 9 J n F 1 b 3 Q 7 L C Z x d W 9 0 O 1 N l Y 3 R p b 2 4 x L 0 9 0 d G 9 i c m U v Q X V 0 b 1 J l b W 9 2 Z W R D b 2 x 1 b W 5 z M S 5 7 R G F 0 Y S B w a W V u Y S B m a W 5 l L D E x f S Z x d W 9 0 O y w m c X V v d D t T Z W N 0 a W 9 u M S 9 P d H R v Y n J l L 0 F 1 d G 9 S Z W 1 v d m V k Q 2 9 s d W 1 u c z E u e 0 d p b 3 J u b y B p b m l 6 a W 8 s M T J 9 J n F 1 b 3 Q 7 L C Z x d W 9 0 O 1 N l Y 3 R p b 2 4 x L 0 9 0 d G 9 i c m U v Q X V 0 b 1 J l b W 9 2 Z W R D b 2 x 1 b W 5 z M S 5 7 R 2 l v c m 5 v I G Z p b m U s M T N 9 J n F 1 b 3 Q 7 L C Z x d W 9 0 O 1 N l Y 3 R p b 2 4 x L 0 9 0 d G 9 i c m U v Q X V 0 b 1 J l b W 9 2 Z W R D b 2 x 1 b W 5 z M S 5 7 Q 2 9 s b 2 5 u Y T I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P d H R v Y n J l L 0 F 1 d G 9 S Z W 1 v d m V k Q 2 9 s d W 1 u c z E u e 0 N v b G 9 u b m E x L D B 9 J n F 1 b 3 Q 7 L C Z x d W 9 0 O 1 N l Y 3 R p b 2 4 x L 0 9 0 d G 9 i c m U v Q X V 0 b 1 J l b W 9 2 Z W R D b 2 x 1 b W 5 z M S 5 7 T W V z Z S w x f S Z x d W 9 0 O y w m c X V v d D t T Z W N 0 a W 9 u M S 9 P d H R v Y n J l L 0 F 1 d G 9 S Z W 1 v d m V k Q 2 9 s d W 1 u c z E u e 0 1 v Z G l m a W N h L D J 9 J n F 1 b 3 Q 7 L C Z x d W 9 0 O 1 N l Y 3 R p b 2 4 x L 0 9 0 d G 9 i c m U v Q X V 0 b 1 J l b W 9 2 Z W R D b 2 x 1 b W 5 z M S 5 7 V G l w b 2 x v Z 2 l h L D N 9 J n F 1 b 3 Q 7 L C Z x d W 9 0 O 1 N l Y 3 R p b 2 4 x L 0 9 0 d G 9 i c m U v Q X V 0 b 1 J l b W 9 2 Z W R D b 2 x 1 b W 5 z M S 5 7 R G F 0 Y S B p b m l 6 a W 8 s N H 0 m c X V v d D s s J n F 1 b 3 Q 7 U 2 V j d G l v b j E v T 3 R 0 b 2 J y Z S 9 B d X R v U m V t b 3 Z l Z E N v b H V t b n M x L n t E Y X R h I G Z p b m U s N X 0 m c X V v d D s s J n F 1 b 3 Q 7 U 2 V j d G l v b j E v T 3 R 0 b 2 J y Z S 9 B d X R v U m V t b 3 Z l Z E N v b H V t b n M x L n t O b 2 1 l I E d h c m E s N n 0 m c X V v d D s s J n F 1 b 3 Q 7 U 2 V j d G l v b j E v T 3 R 0 b 2 J y Z S 9 B d X R v U m V t b 3 Z l Z E N v b H V t b n M x L n t D a X J j b 2 x v L D d 9 J n F 1 b 3 Q 7 L C Z x d W 9 0 O 1 N l Y 3 R p b 2 4 x L 0 9 0 d G 9 i c m U v Q X V 0 b 1 J l b W 9 2 Z W R D b 2 x 1 b W 5 z M S 5 7 W m 9 u Y S w 4 f S Z x d W 9 0 O y w m c X V v d D t T Z W N 0 a W 9 u M S 9 P d H R v Y n J l L 0 F 1 d G 9 S Z W 1 v d m V k Q 2 9 s d W 1 u c z E u e 0 N v b G 9 u b m E z L D l 9 J n F 1 b 3 Q 7 L C Z x d W 9 0 O 1 N l Y 3 R p b 2 4 x L 0 9 0 d G 9 i c m U v Q X V 0 b 1 J l b W 9 2 Z W R D b 2 x 1 b W 5 z M S 5 7 R G F 0 Y S B w a W V u Y S B p b m l 6 a W 8 s M T B 9 J n F 1 b 3 Q 7 L C Z x d W 9 0 O 1 N l Y 3 R p b 2 4 x L 0 9 0 d G 9 i c m U v Q X V 0 b 1 J l b W 9 2 Z W R D b 2 x 1 b W 5 z M S 5 7 R G F 0 Y S B w a W V u Y S B m a W 5 l L D E x f S Z x d W 9 0 O y w m c X V v d D t T Z W N 0 a W 9 u M S 9 P d H R v Y n J l L 0 F 1 d G 9 S Z W 1 v d m V k Q 2 9 s d W 1 u c z E u e 0 d p b 3 J u b y B p b m l 6 a W 8 s M T J 9 J n F 1 b 3 Q 7 L C Z x d W 9 0 O 1 N l Y 3 R p b 2 4 x L 0 9 0 d G 9 i c m U v Q X V 0 b 1 J l b W 9 2 Z W R D b 2 x 1 b W 5 z M S 5 7 R 2 l v c m 5 v I G Z p b m U s M T N 9 J n F 1 b 3 Q 7 L C Z x d W 9 0 O 1 N l Y 3 R p b 2 4 x L 0 9 0 d G 9 i c m U v Q X V 0 b 1 J l b W 9 2 Z W R D b 2 x 1 b W 5 z M S 5 7 Q 2 9 s b 2 5 u Y T I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d H R v Y n J l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d H R v Y n J l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9 2 Z W 1 i c m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5 v d m V t Y n J l I i A v P j x F b n R y e S B U e X B l P S J G a W x s Z W R D b 2 1 w b G V 0 Z V J l c 3 V s d F R v V 2 9 y a 3 N o Z W V 0 I i B W Y W x 1 Z T 0 i b D E i I C 8 + P E V u d H J 5 I F R 5 c G U 9 I l F 1 Z X J 5 S U Q i I F Z h b H V l P S J z M z R h N m Z h Z D g t Y W Q x Z i 0 0 N D R k L T g 0 N m E t M T J k O T J i Y W Y 0 N j J h I i A v P j x F b n R y e S B U e X B l P S J G a W x s R X J y b 3 J D b 3 V u d C I g V m F s d W U 9 I m w w I i A v P j x F b n R y e S B U e X B l P S J G a W x s T G F z d F V w Z G F 0 Z W Q i I F Z h b H V l P S J k M j A y M y 0 w N i 0 x N l Q w O D o z N D o 1 N i 4 y N D Y 2 O T Q x W i I g L z 4 8 R W 5 0 c n k g V H l w Z T 0 i R m l s b E N v b H V t b l R 5 c G V z I i B W Y W x 1 Z T 0 i c 0 F B W U F B Q U F B Q m d B Q U F B Q U F B Q U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L C Z x d W 9 0 O 0 N v b G 9 u b m E z J n F 1 b 3 Q 7 L C Z x d W 9 0 O 0 R h d G E g c G l l b m E g a W 5 p e m l v J n F 1 b 3 Q 7 L C Z x d W 9 0 O 0 R h d G E g c G l l b m E g Z m l u Z S Z x d W 9 0 O y w m c X V v d D t H a W 9 y b m 8 g a W 5 p e m l v J n F 1 b 3 Q 7 L C Z x d W 9 0 O 0 d p b 3 J u b y B m a W 5 l J n F 1 b 3 Q 7 L C Z x d W 9 0 O 0 N v b G 9 u b m E y J n F 1 b 3 Q 7 X S I g L z 4 8 R W 5 0 c n k g V H l w Z T 0 i R m l s b E V y c m 9 y Q 2 9 k Z S I g V m F s d W U 9 I n N V b m t u b 3 d u I i A v P j x F b n R y e S B U e X B l P S J G a W x s Q 2 9 1 b n Q i I F Z h b H V l P S J s M j g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v d m V t Y n J l L 0 F 1 d G 9 S Z W 1 v d m V k Q 2 9 s d W 1 u c z E u e 0 N v b G 9 u b m E x L D B 9 J n F 1 b 3 Q 7 L C Z x d W 9 0 O 1 N l Y 3 R p b 2 4 x L 0 5 v d m V t Y n J l L 0 F 1 d G 9 S Z W 1 v d m V k Q 2 9 s d W 1 u c z E u e 0 1 l c 2 U s M X 0 m c X V v d D s s J n F 1 b 3 Q 7 U 2 V j d G l v b j E v T m 9 2 Z W 1 i c m U v Q X V 0 b 1 J l b W 9 2 Z W R D b 2 x 1 b W 5 z M S 5 7 T W 9 k a W Z p Y 2 E s M n 0 m c X V v d D s s J n F 1 b 3 Q 7 U 2 V j d G l v b j E v T m 9 2 Z W 1 i c m U v Q X V 0 b 1 J l b W 9 2 Z W R D b 2 x 1 b W 5 z M S 5 7 V G l w b 2 x v Z 2 l h L D N 9 J n F 1 b 3 Q 7 L C Z x d W 9 0 O 1 N l Y 3 R p b 2 4 x L 0 5 v d m V t Y n J l L 0 F 1 d G 9 S Z W 1 v d m V k Q 2 9 s d W 1 u c z E u e 0 R h d G E g a W 5 p e m l v L D R 9 J n F 1 b 3 Q 7 L C Z x d W 9 0 O 1 N l Y 3 R p b 2 4 x L 0 5 v d m V t Y n J l L 0 F 1 d G 9 S Z W 1 v d m V k Q 2 9 s d W 1 u c z E u e 0 R h d G E g Z m l u Z S w 1 f S Z x d W 9 0 O y w m c X V v d D t T Z W N 0 a W 9 u M S 9 O b 3 Z l b W J y Z S 9 B d X R v U m V t b 3 Z l Z E N v b H V t b n M x L n t O b 2 1 l I E d h c m E s N n 0 m c X V v d D s s J n F 1 b 3 Q 7 U 2 V j d G l v b j E v T m 9 2 Z W 1 i c m U v Q X V 0 b 1 J l b W 9 2 Z W R D b 2 x 1 b W 5 z M S 5 7 Q 2 l y Y 2 9 s b y w 3 f S Z x d W 9 0 O y w m c X V v d D t T Z W N 0 a W 9 u M S 9 O b 3 Z l b W J y Z S 9 B d X R v U m V t b 3 Z l Z E N v b H V t b n M x L n t a b 2 5 h L D h 9 J n F 1 b 3 Q 7 L C Z x d W 9 0 O 1 N l Y 3 R p b 2 4 x L 0 5 v d m V t Y n J l L 0 F 1 d G 9 S Z W 1 v d m V k Q 2 9 s d W 1 u c z E u e 0 N v b G 9 u b m E z L D l 9 J n F 1 b 3 Q 7 L C Z x d W 9 0 O 1 N l Y 3 R p b 2 4 x L 0 5 v d m V t Y n J l L 0 F 1 d G 9 S Z W 1 v d m V k Q 2 9 s d W 1 u c z E u e 0 R h d G E g c G l l b m E g a W 5 p e m l v L D E w f S Z x d W 9 0 O y w m c X V v d D t T Z W N 0 a W 9 u M S 9 O b 3 Z l b W J y Z S 9 B d X R v U m V t b 3 Z l Z E N v b H V t b n M x L n t E Y X R h I H B p Z W 5 h I G Z p b m U s M T F 9 J n F 1 b 3 Q 7 L C Z x d W 9 0 O 1 N l Y 3 R p b 2 4 x L 0 5 v d m V t Y n J l L 0 F 1 d G 9 S Z W 1 v d m V k Q 2 9 s d W 1 u c z E u e 0 d p b 3 J u b y B p b m l 6 a W 8 s M T J 9 J n F 1 b 3 Q 7 L C Z x d W 9 0 O 1 N l Y 3 R p b 2 4 x L 0 5 v d m V t Y n J l L 0 F 1 d G 9 S Z W 1 v d m V k Q 2 9 s d W 1 u c z E u e 0 d p b 3 J u b y B m a W 5 l L D E z f S Z x d W 9 0 O y w m c X V v d D t T Z W N 0 a W 9 u M S 9 O b 3 Z l b W J y Z S 9 B d X R v U m V t b 3 Z l Z E N v b H V t b n M x L n t D b 2 x v b m 5 h M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5 v d m V t Y n J l L 0 F 1 d G 9 S Z W 1 v d m V k Q 2 9 s d W 1 u c z E u e 0 N v b G 9 u b m E x L D B 9 J n F 1 b 3 Q 7 L C Z x d W 9 0 O 1 N l Y 3 R p b 2 4 x L 0 5 v d m V t Y n J l L 0 F 1 d G 9 S Z W 1 v d m V k Q 2 9 s d W 1 u c z E u e 0 1 l c 2 U s M X 0 m c X V v d D s s J n F 1 b 3 Q 7 U 2 V j d G l v b j E v T m 9 2 Z W 1 i c m U v Q X V 0 b 1 J l b W 9 2 Z W R D b 2 x 1 b W 5 z M S 5 7 T W 9 k a W Z p Y 2 E s M n 0 m c X V v d D s s J n F 1 b 3 Q 7 U 2 V j d G l v b j E v T m 9 2 Z W 1 i c m U v Q X V 0 b 1 J l b W 9 2 Z W R D b 2 x 1 b W 5 z M S 5 7 V G l w b 2 x v Z 2 l h L D N 9 J n F 1 b 3 Q 7 L C Z x d W 9 0 O 1 N l Y 3 R p b 2 4 x L 0 5 v d m V t Y n J l L 0 F 1 d G 9 S Z W 1 v d m V k Q 2 9 s d W 1 u c z E u e 0 R h d G E g a W 5 p e m l v L D R 9 J n F 1 b 3 Q 7 L C Z x d W 9 0 O 1 N l Y 3 R p b 2 4 x L 0 5 v d m V t Y n J l L 0 F 1 d G 9 S Z W 1 v d m V k Q 2 9 s d W 1 u c z E u e 0 R h d G E g Z m l u Z S w 1 f S Z x d W 9 0 O y w m c X V v d D t T Z W N 0 a W 9 u M S 9 O b 3 Z l b W J y Z S 9 B d X R v U m V t b 3 Z l Z E N v b H V t b n M x L n t O b 2 1 l I E d h c m E s N n 0 m c X V v d D s s J n F 1 b 3 Q 7 U 2 V j d G l v b j E v T m 9 2 Z W 1 i c m U v Q X V 0 b 1 J l b W 9 2 Z W R D b 2 x 1 b W 5 z M S 5 7 Q 2 l y Y 2 9 s b y w 3 f S Z x d W 9 0 O y w m c X V v d D t T Z W N 0 a W 9 u M S 9 O b 3 Z l b W J y Z S 9 B d X R v U m V t b 3 Z l Z E N v b H V t b n M x L n t a b 2 5 h L D h 9 J n F 1 b 3 Q 7 L C Z x d W 9 0 O 1 N l Y 3 R p b 2 4 x L 0 5 v d m V t Y n J l L 0 F 1 d G 9 S Z W 1 v d m V k Q 2 9 s d W 1 u c z E u e 0 N v b G 9 u b m E z L D l 9 J n F 1 b 3 Q 7 L C Z x d W 9 0 O 1 N l Y 3 R p b 2 4 x L 0 5 v d m V t Y n J l L 0 F 1 d G 9 S Z W 1 v d m V k Q 2 9 s d W 1 u c z E u e 0 R h d G E g c G l l b m E g a W 5 p e m l v L D E w f S Z x d W 9 0 O y w m c X V v d D t T Z W N 0 a W 9 u M S 9 O b 3 Z l b W J y Z S 9 B d X R v U m V t b 3 Z l Z E N v b H V t b n M x L n t E Y X R h I H B p Z W 5 h I G Z p b m U s M T F 9 J n F 1 b 3 Q 7 L C Z x d W 9 0 O 1 N l Y 3 R p b 2 4 x L 0 5 v d m V t Y n J l L 0 F 1 d G 9 S Z W 1 v d m V k Q 2 9 s d W 1 u c z E u e 0 d p b 3 J u b y B p b m l 6 a W 8 s M T J 9 J n F 1 b 3 Q 7 L C Z x d W 9 0 O 1 N l Y 3 R p b 2 4 x L 0 5 v d m V t Y n J l L 0 F 1 d G 9 S Z W 1 v d m V k Q 2 9 s d W 1 u c z E u e 0 d p b 3 J u b y B m a W 5 l L D E z f S Z x d W 9 0 O y w m c X V v d D t T Z W N 0 a W 9 u M S 9 O b 3 Z l b W J y Z S 9 B d X R v U m V t b 3 Z l Z E N v b H V t b n M x L n t D b 2 x v b m 5 h M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v d m V t Y n J l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b 3 Z l b W J y Z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Y 2 V t Y n J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N O Y X Z p Z 2 F 6 a W 9 u Z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l E I i B W Y W x 1 Z T 0 i c z I z O W R i M j I 4 L T c z Y W Y t N D B l Y S 0 4 M m Q x L W N i M T c 2 O T B h N 2 I x Y S I g L z 4 8 R W 5 0 c n k g V H l w Z T 0 i R m l s b F R v R G F 0 Y U 1 v Z G V s R W 5 h Y m x l Z C I g V m F s d W U 9 I m w w I i A v P j x F b n R y e S B U e X B l P S J G a W x s V G F y Z 2 V 0 I i B W Y W x 1 Z T 0 i c 0 R p Y 2 V t Y n J l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x h c 3 R V c G R h d G V k I i B W Y W x 1 Z T 0 i Z D I w M j M t M D Y t M T Z U M D g 6 M z Q 6 N T c u N j U z M z A z M 1 o i I C 8 + P E V u d H J 5 I F R 5 c G U 9 I k Z p b G x D b 2 x 1 b W 5 U e X B l c y I g V m F s d W U 9 I n N B Q V l B Q U F B Q U J n Q U F B Q U F B Q U F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y w m c X V v d D t D b 2 x v b m 5 h M y Z x d W 9 0 O y w m c X V v d D t E Y X R h I H B p Z W 5 h I G l u a X p p b y Z x d W 9 0 O y w m c X V v d D t E Y X R h I H B p Z W 5 h I G Z p b m U m c X V v d D s s J n F 1 b 3 Q 7 R 2 l v c m 5 v I G l u a X p p b y Z x d W 9 0 O y w m c X V v d D t H a W 9 y b m 8 g Z m l u Z S Z x d W 9 0 O y w m c X V v d D t D b 2 x v b m 5 h M i Z x d W 9 0 O 1 0 i I C 8 + P E V u d H J 5 I F R 5 c G U 9 I k Z p b G x F c n J v c k N v Z G U i I F Z h b H V l P S J z V W 5 r b m 9 3 b i I g L z 4 8 R W 5 0 c n k g V H l w Z T 0 i R m l s b E N v d W 5 0 I i B W Y W x 1 Z T 0 i b D U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p Y 2 V t Y n J l L 0 F 1 d G 9 S Z W 1 v d m V k Q 2 9 s d W 1 u c z E u e 0 N v b G 9 u b m E x L D B 9 J n F 1 b 3 Q 7 L C Z x d W 9 0 O 1 N l Y 3 R p b 2 4 x L 0 R p Y 2 V t Y n J l L 0 F 1 d G 9 S Z W 1 v d m V k Q 2 9 s d W 1 u c z E u e 0 1 l c 2 U s M X 0 m c X V v d D s s J n F 1 b 3 Q 7 U 2 V j d G l v b j E v R G l j Z W 1 i c m U v Q X V 0 b 1 J l b W 9 2 Z W R D b 2 x 1 b W 5 z M S 5 7 T W 9 k a W Z p Y 2 E s M n 0 m c X V v d D s s J n F 1 b 3 Q 7 U 2 V j d G l v b j E v R G l j Z W 1 i c m U v Q X V 0 b 1 J l b W 9 2 Z W R D b 2 x 1 b W 5 z M S 5 7 V G l w b 2 x v Z 2 l h L D N 9 J n F 1 b 3 Q 7 L C Z x d W 9 0 O 1 N l Y 3 R p b 2 4 x L 0 R p Y 2 V t Y n J l L 0 F 1 d G 9 S Z W 1 v d m V k Q 2 9 s d W 1 u c z E u e 0 R h d G E g a W 5 p e m l v L D R 9 J n F 1 b 3 Q 7 L C Z x d W 9 0 O 1 N l Y 3 R p b 2 4 x L 0 R p Y 2 V t Y n J l L 0 F 1 d G 9 S Z W 1 v d m V k Q 2 9 s d W 1 u c z E u e 0 R h d G E g Z m l u Z S w 1 f S Z x d W 9 0 O y w m c X V v d D t T Z W N 0 a W 9 u M S 9 E a W N l b W J y Z S 9 B d X R v U m V t b 3 Z l Z E N v b H V t b n M x L n t O b 2 1 l I E d h c m E s N n 0 m c X V v d D s s J n F 1 b 3 Q 7 U 2 V j d G l v b j E v R G l j Z W 1 i c m U v Q X V 0 b 1 J l b W 9 2 Z W R D b 2 x 1 b W 5 z M S 5 7 Q 2 l y Y 2 9 s b y w 3 f S Z x d W 9 0 O y w m c X V v d D t T Z W N 0 a W 9 u M S 9 E a W N l b W J y Z S 9 B d X R v U m V t b 3 Z l Z E N v b H V t b n M x L n t a b 2 5 h L D h 9 J n F 1 b 3 Q 7 L C Z x d W 9 0 O 1 N l Y 3 R p b 2 4 x L 0 R p Y 2 V t Y n J l L 0 F 1 d G 9 S Z W 1 v d m V k Q 2 9 s d W 1 u c z E u e 0 N v b G 9 u b m E z L D l 9 J n F 1 b 3 Q 7 L C Z x d W 9 0 O 1 N l Y 3 R p b 2 4 x L 0 R p Y 2 V t Y n J l L 0 F 1 d G 9 S Z W 1 v d m V k Q 2 9 s d W 1 u c z E u e 0 R h d G E g c G l l b m E g a W 5 p e m l v L D E w f S Z x d W 9 0 O y w m c X V v d D t T Z W N 0 a W 9 u M S 9 E a W N l b W J y Z S 9 B d X R v U m V t b 3 Z l Z E N v b H V t b n M x L n t E Y X R h I H B p Z W 5 h I G Z p b m U s M T F 9 J n F 1 b 3 Q 7 L C Z x d W 9 0 O 1 N l Y 3 R p b 2 4 x L 0 R p Y 2 V t Y n J l L 0 F 1 d G 9 S Z W 1 v d m V k Q 2 9 s d W 1 u c z E u e 0 d p b 3 J u b y B p b m l 6 a W 8 s M T J 9 J n F 1 b 3 Q 7 L C Z x d W 9 0 O 1 N l Y 3 R p b 2 4 x L 0 R p Y 2 V t Y n J l L 0 F 1 d G 9 S Z W 1 v d m V k Q 2 9 s d W 1 u c z E u e 0 d p b 3 J u b y B m a W 5 l L D E z f S Z x d W 9 0 O y w m c X V v d D t T Z W N 0 a W 9 u M S 9 E a W N l b W J y Z S 9 B d X R v U m V t b 3 Z l Z E N v b H V t b n M x L n t D b 2 x v b m 5 h M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R p Y 2 V t Y n J l L 0 F 1 d G 9 S Z W 1 v d m V k Q 2 9 s d W 1 u c z E u e 0 N v b G 9 u b m E x L D B 9 J n F 1 b 3 Q 7 L C Z x d W 9 0 O 1 N l Y 3 R p b 2 4 x L 0 R p Y 2 V t Y n J l L 0 F 1 d G 9 S Z W 1 v d m V k Q 2 9 s d W 1 u c z E u e 0 1 l c 2 U s M X 0 m c X V v d D s s J n F 1 b 3 Q 7 U 2 V j d G l v b j E v R G l j Z W 1 i c m U v Q X V 0 b 1 J l b W 9 2 Z W R D b 2 x 1 b W 5 z M S 5 7 T W 9 k a W Z p Y 2 E s M n 0 m c X V v d D s s J n F 1 b 3 Q 7 U 2 V j d G l v b j E v R G l j Z W 1 i c m U v Q X V 0 b 1 J l b W 9 2 Z W R D b 2 x 1 b W 5 z M S 5 7 V G l w b 2 x v Z 2 l h L D N 9 J n F 1 b 3 Q 7 L C Z x d W 9 0 O 1 N l Y 3 R p b 2 4 x L 0 R p Y 2 V t Y n J l L 0 F 1 d G 9 S Z W 1 v d m V k Q 2 9 s d W 1 u c z E u e 0 R h d G E g a W 5 p e m l v L D R 9 J n F 1 b 3 Q 7 L C Z x d W 9 0 O 1 N l Y 3 R p b 2 4 x L 0 R p Y 2 V t Y n J l L 0 F 1 d G 9 S Z W 1 v d m V k Q 2 9 s d W 1 u c z E u e 0 R h d G E g Z m l u Z S w 1 f S Z x d W 9 0 O y w m c X V v d D t T Z W N 0 a W 9 u M S 9 E a W N l b W J y Z S 9 B d X R v U m V t b 3 Z l Z E N v b H V t b n M x L n t O b 2 1 l I E d h c m E s N n 0 m c X V v d D s s J n F 1 b 3 Q 7 U 2 V j d G l v b j E v R G l j Z W 1 i c m U v Q X V 0 b 1 J l b W 9 2 Z W R D b 2 x 1 b W 5 z M S 5 7 Q 2 l y Y 2 9 s b y w 3 f S Z x d W 9 0 O y w m c X V v d D t T Z W N 0 a W 9 u M S 9 E a W N l b W J y Z S 9 B d X R v U m V t b 3 Z l Z E N v b H V t b n M x L n t a b 2 5 h L D h 9 J n F 1 b 3 Q 7 L C Z x d W 9 0 O 1 N l Y 3 R p b 2 4 x L 0 R p Y 2 V t Y n J l L 0 F 1 d G 9 S Z W 1 v d m V k Q 2 9 s d W 1 u c z E u e 0 N v b G 9 u b m E z L D l 9 J n F 1 b 3 Q 7 L C Z x d W 9 0 O 1 N l Y 3 R p b 2 4 x L 0 R p Y 2 V t Y n J l L 0 F 1 d G 9 S Z W 1 v d m V k Q 2 9 s d W 1 u c z E u e 0 R h d G E g c G l l b m E g a W 5 p e m l v L D E w f S Z x d W 9 0 O y w m c X V v d D t T Z W N 0 a W 9 u M S 9 E a W N l b W J y Z S 9 B d X R v U m V t b 3 Z l Z E N v b H V t b n M x L n t E Y X R h I H B p Z W 5 h I G Z p b m U s M T F 9 J n F 1 b 3 Q 7 L C Z x d W 9 0 O 1 N l Y 3 R p b 2 4 x L 0 R p Y 2 V t Y n J l L 0 F 1 d G 9 S Z W 1 v d m V k Q 2 9 s d W 1 u c z E u e 0 d p b 3 J u b y B p b m l 6 a W 8 s M T J 9 J n F 1 b 3 Q 7 L C Z x d W 9 0 O 1 N l Y 3 R p b 2 4 x L 0 R p Y 2 V t Y n J l L 0 F 1 d G 9 S Z W 1 v d m V k Q 2 9 s d W 1 u c z E u e 0 d p b 3 J u b y B m a W 5 l L D E z f S Z x d W 9 0 O y w m c X V v d D t T Z W N 0 a W 9 u M S 9 E a W N l b W J y Z S 9 B d X R v U m V t b 3 Z l Z E N v b H V t b n M x L n t D b 2 x v b m 5 h M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p Y 2 V t Y n J l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J T I w Q X R 0 a X Z p d C V D M y V B M C U y M E d p b 3 Z h b m l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Q 2 F s Z W 5 k Y X J p b 1 9 B d H R p d m l 0 w 6 B f R 2 l v d m F u a W x l I i A v P j x F b n R y e S B U e X B l P S J G a W x s Z W R D b 2 1 w b G V 0 Z V J l c 3 V s d F R v V 2 9 y a 3 N o Z W V 0 I i B W Y W x 1 Z T 0 i b D E i I C 8 + P E V u d H J 5 I F R 5 c G U 9 I l F 1 Z X J 5 S U Q i I F Z h b H V l P S J z Z T V h Z m I w M j M t M D R m M S 0 0 Z G M 4 L T g 4 Z m M t Y j U w M D I 1 O T B j Z T A 2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X J y b 3 J D b 3 V u d C I g V m F s d W U 9 I m w w I i A v P j x F b n R y e S B U e X B l P S J G a W x s T G F z d F V w Z G F 0 Z W Q i I F Z h b H V l P S J k M j A y M y 0 w N i 0 x N l Q w O D o z N D o 1 N y 4 2 O D Q 1 N T Y 3 W i I g L z 4 8 R W 5 0 c n k g V H l w Z T 0 i R m l s b E N v b H V t b l R 5 c G V z I i B W Y W x 1 Z T 0 i c 0 F B Q U F B Q U F B Q m d B Q U F B P T 0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s s J n F 1 b 3 Q 7 Q 2 9 s b 2 5 u Y T I m c X V v d D t d I i A v P j x F b n R y e S B U e X B l P S J G a W x s R X J y b 3 J D b 2 R l I i B W Y W x 1 Z T 0 i c 1 V u a 2 5 v d 2 4 i I C 8 + P E V u d H J 5 I F R 5 c G U 9 I k Z p b G x D b 3 V u d C I g V m F s d W U 9 I m w 0 N T c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h b G V u Z G F y a W 8 g Q X R 0 a X Z p d M O g I E d p b 3 Z h b m l s Z S 9 B d X R v U m V t b 3 Z l Z E N v b H V t b n M x L n t D b 2 x v b m 5 h M S w w f S Z x d W 9 0 O y w m c X V v d D t T Z W N 0 a W 9 u M S 9 D Y W x l b m R h c m l v I E F 0 d G l 2 a X T D o C B H a W 9 2 Y W 5 p b G U v Q X V 0 b 1 J l b W 9 2 Z W R D b 2 x 1 b W 5 z M S 5 7 T W V z Z S w x f S Z x d W 9 0 O y w m c X V v d D t T Z W N 0 a W 9 u M S 9 D Y W x l b m R h c m l v I E F 0 d G l 2 a X T D o C B H a W 9 2 Y W 5 p b G U v Q X V 0 b 1 J l b W 9 2 Z W R D b 2 x 1 b W 5 z M S 5 7 T W 9 k a W Z p Y 2 E s M n 0 m c X V v d D s s J n F 1 b 3 Q 7 U 2 V j d G l v b j E v Q 2 F s Z W 5 k Y X J p b y B B d H R p d m l 0 w 6 A g R 2 l v d m F u a W x l L 0 F 1 d G 9 S Z W 1 v d m V k Q 2 9 s d W 1 u c z E u e 1 R p c G 9 s b 2 d p Y S w z f S Z x d W 9 0 O y w m c X V v d D t T Z W N 0 a W 9 u M S 9 D Y W x l b m R h c m l v I E F 0 d G l 2 a X T D o C B H a W 9 2 Y W 5 p b G U v Q X V 0 b 1 J l b W 9 2 Z W R D b 2 x 1 b W 5 z M S 5 7 R G F 0 Y S B p b m l 6 a W 8 s N H 0 m c X V v d D s s J n F 1 b 3 Q 7 U 2 V j d G l v b j E v Q 2 F s Z W 5 k Y X J p b y B B d H R p d m l 0 w 6 A g R 2 l v d m F u a W x l L 0 F 1 d G 9 S Z W 1 v d m V k Q 2 9 s d W 1 u c z E u e 0 R h d G E g Z m l u Z S w 1 f S Z x d W 9 0 O y w m c X V v d D t T Z W N 0 a W 9 u M S 9 D Y W x l b m R h c m l v I E F 0 d G l 2 a X T D o C B H a W 9 2 Y W 5 p b G U v Q X V 0 b 1 J l b W 9 2 Z W R D b 2 x 1 b W 5 z M S 5 7 T m 9 t Z S B H Y X J h L D Z 9 J n F 1 b 3 Q 7 L C Z x d W 9 0 O 1 N l Y 3 R p b 2 4 x L 0 N h b G V u Z G F y a W 8 g Q X R 0 a X Z p d M O g I E d p b 3 Z h b m l s Z S 9 B d X R v U m V t b 3 Z l Z E N v b H V t b n M x L n t D a X J j b 2 x v L D d 9 J n F 1 b 3 Q 7 L C Z x d W 9 0 O 1 N l Y 3 R p b 2 4 x L 0 N h b G V u Z G F y a W 8 g Q X R 0 a X Z p d M O g I E d p b 3 Z h b m l s Z S 9 B d X R v U m V t b 3 Z l Z E N v b H V t b n M x L n t a b 2 5 h L D h 9 J n F 1 b 3 Q 7 L C Z x d W 9 0 O 1 N l Y 3 R p b 2 4 x L 0 N h b G V u Z G F y a W 8 g Q X R 0 a X Z p d M O g I E d p b 3 Z h b m l s Z S 9 B d X R v U m V t b 3 Z l Z E N v b H V t b n M x L n t D b 2 x v b m 5 h M i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Q 2 F s Z W 5 k Y X J p b y B B d H R p d m l 0 w 6 A g R 2 l v d m F u a W x l L 0 F 1 d G 9 S Z W 1 v d m V k Q 2 9 s d W 1 u c z E u e 0 N v b G 9 u b m E x L D B 9 J n F 1 b 3 Q 7 L C Z x d W 9 0 O 1 N l Y 3 R p b 2 4 x L 0 N h b G V u Z G F y a W 8 g Q X R 0 a X Z p d M O g I E d p b 3 Z h b m l s Z S 9 B d X R v U m V t b 3 Z l Z E N v b H V t b n M x L n t N Z X N l L D F 9 J n F 1 b 3 Q 7 L C Z x d W 9 0 O 1 N l Y 3 R p b 2 4 x L 0 N h b G V u Z G F y a W 8 g Q X R 0 a X Z p d M O g I E d p b 3 Z h b m l s Z S 9 B d X R v U m V t b 3 Z l Z E N v b H V t b n M x L n t N b 2 R p Z m l j Y S w y f S Z x d W 9 0 O y w m c X V v d D t T Z W N 0 a W 9 u M S 9 D Y W x l b m R h c m l v I E F 0 d G l 2 a X T D o C B H a W 9 2 Y W 5 p b G U v Q X V 0 b 1 J l b W 9 2 Z W R D b 2 x 1 b W 5 z M S 5 7 V G l w b 2 x v Z 2 l h L D N 9 J n F 1 b 3 Q 7 L C Z x d W 9 0 O 1 N l Y 3 R p b 2 4 x L 0 N h b G V u Z G F y a W 8 g Q X R 0 a X Z p d M O g I E d p b 3 Z h b m l s Z S 9 B d X R v U m V t b 3 Z l Z E N v b H V t b n M x L n t E Y X R h I G l u a X p p b y w 0 f S Z x d W 9 0 O y w m c X V v d D t T Z W N 0 a W 9 u M S 9 D Y W x l b m R h c m l v I E F 0 d G l 2 a X T D o C B H a W 9 2 Y W 5 p b G U v Q X V 0 b 1 J l b W 9 2 Z W R D b 2 x 1 b W 5 z M S 5 7 R G F 0 Y S B m a W 5 l L D V 9 J n F 1 b 3 Q 7 L C Z x d W 9 0 O 1 N l Y 3 R p b 2 4 x L 0 N h b G V u Z G F y a W 8 g Q X R 0 a X Z p d M O g I E d p b 3 Z h b m l s Z S 9 B d X R v U m V t b 3 Z l Z E N v b H V t b n M x L n t O b 2 1 l I E d h c m E s N n 0 m c X V v d D s s J n F 1 b 3 Q 7 U 2 V j d G l v b j E v Q 2 F s Z W 5 k Y X J p b y B B d H R p d m l 0 w 6 A g R 2 l v d m F u a W x l L 0 F 1 d G 9 S Z W 1 v d m V k Q 2 9 s d W 1 u c z E u e 0 N p c m N v b G 8 s N 3 0 m c X V v d D s s J n F 1 b 3 Q 7 U 2 V j d G l v b j E v Q 2 F s Z W 5 k Y X J p b y B B d H R p d m l 0 w 6 A g R 2 l v d m F u a W x l L 0 F 1 d G 9 S Z W 1 v d m V k Q 2 9 s d W 1 u c z E u e 1 p v b m E s O H 0 m c X V v d D s s J n F 1 b 3 Q 7 U 2 V j d G l v b j E v Q 2 F s Z W 5 k Y X J p b y B B d H R p d m l 0 w 6 A g R 2 l v d m F u a W x l L 0 F 1 d G 9 S Z W 1 v d m V k Q 2 9 s d W 1 u c z E u e 0 N v b G 9 u b m E y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Y W x l b m R h c m l v J T I w Q X R 0 a X Z p d C V D M y V B M C U y M E d p b 3 Z h b m l s Z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M 2 J T J G M z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d h c m V f M z Z f M z Y i I C 8 + P E V u d H J 5 I F R 5 c G U 9 I k Z p b G x l Z E N v b X B s Z X R l U m V z d W x 0 V G 9 X b 3 J r c 2 h l Z X Q i I F Z h b H V l P S J s M S I g L z 4 8 R W 5 0 c n k g V H l w Z T 0 i U X V l c n l J R C I g V m F s d W U 9 I n N h O T Q 5 N 2 Y x N i 0 x N D d i L T Q 1 N G Q t O D Y y N S 1 i N T U w N 2 E 4 Y z B j Y T A i I C 8 + P E V u d H J 5 I F R 5 c G U 9 I k Z p b G x F c n J v c k N v d W 5 0 I i B W Y W x 1 Z T 0 i b D A i I C 8 + P E V u d H J 5 I F R 5 c G U 9 I k Z p b G x M Y X N 0 V X B k Y X R l Z C I g V m F s d W U 9 I m Q y M D I z L T A 2 L T E 2 V D A 4 O j M 0 O j U z L j M y N T c x N D Z a I i A v P j x F b n R y e S B U e X B l P S J G a W x s Q 2 9 s d W 1 u V H l w Z X M i I F Z h b H V l P S J z Q m d B R 0 J n Q U d C Z 0 0 9 I i A v P j x F b n R y e S B U e X B l P S J G a W x s Q 2 9 s d W 1 u T m F t Z X M i I F Z h b H V l P S J z W y Z x d W 9 0 O 1 R p c G 9 s b 2 d p Y S Z x d W 9 0 O y w m c X V v d D t N b 2 R p Z m l j Y S Z x d W 9 0 O y w m c X V v d D t N Z X N l J n F 1 b 3 Q 7 L C Z x d W 9 0 O 0 N v b G 9 u b m E x J n F 1 b 3 Q 7 L C Z x d W 9 0 O 0 N v b G 9 u b m E y J n F 1 b 3 Q 7 L C Z x d W 9 0 O 0 5 v b W U g R 2 F y Y S Z x d W 9 0 O y w m c X V v d D t D a X J j b 2 x v J n F 1 b 3 Q 7 L C Z x d W 9 0 O 1 p v b m E m c X V v d D t d I i A v P j x F b n R y e S B U e X B l P S J G a W x s R X J y b 3 J D b 2 R l I i B W Y W x 1 Z T 0 i c 1 V u a 2 5 v d 2 4 i I C 8 + P E V u d H J 5 I F R 5 c G U 9 I k Z p b G x D b 3 V u d C I g V m F s d W U 9 I m w 2 M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X J l I D M 2 X F w v M z Y v Q X V 0 b 1 J l b W 9 2 Z W R D b 2 x 1 b W 5 z M S 5 7 V G l w b 2 x v Z 2 l h L D B 9 J n F 1 b 3 Q 7 L C Z x d W 9 0 O 1 N l Y 3 R p b 2 4 x L 0 d h c m U g M z Z c X C 8 z N i 9 B d X R v U m V t b 3 Z l Z E N v b H V t b n M x L n t N b 2 R p Z m l j Y S w x f S Z x d W 9 0 O y w m c X V v d D t T Z W N 0 a W 9 u M S 9 H Y X J l I D M 2 X F w v M z Y v Q X V 0 b 1 J l b W 9 2 Z W R D b 2 x 1 b W 5 z M S 5 7 T W V z Z S w y f S Z x d W 9 0 O y w m c X V v d D t T Z W N 0 a W 9 u M S 9 H Y X J l I D M 2 X F w v M z Y v Q X V 0 b 1 J l b W 9 2 Z W R D b 2 x 1 b W 5 z M S 5 7 Q 2 9 s b 2 5 u Y T E s M 3 0 m c X V v d D s s J n F 1 b 3 Q 7 U 2 V j d G l v b j E v R 2 F y Z S A z N l x c L z M 2 L 0 F 1 d G 9 S Z W 1 v d m V k Q 2 9 s d W 1 u c z E u e 0 N v b G 9 u b m E y L D R 9 J n F 1 b 3 Q 7 L C Z x d W 9 0 O 1 N l Y 3 R p b 2 4 x L 0 d h c m U g M z Z c X C 8 z N i 9 B d X R v U m V t b 3 Z l Z E N v b H V t b n M x L n t O b 2 1 l I E d h c m E s N X 0 m c X V v d D s s J n F 1 b 3 Q 7 U 2 V j d G l v b j E v R 2 F y Z S A z N l x c L z M 2 L 0 F 1 d G 9 S Z W 1 v d m V k Q 2 9 s d W 1 u c z E u e 0 N p c m N v b G 8 s N n 0 m c X V v d D s s J n F 1 b 3 Q 7 U 2 V j d G l v b j E v R 2 F y Z S A z N l x c L z M 2 L 0 F 1 d G 9 S Z W 1 v d m V k Q 2 9 s d W 1 u c z E u e 1 p v b m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2 F y Z S A z N l x c L z M 2 L 0 F 1 d G 9 S Z W 1 v d m V k Q 2 9 s d W 1 u c z E u e 1 R p c G 9 s b 2 d p Y S w w f S Z x d W 9 0 O y w m c X V v d D t T Z W N 0 a W 9 u M S 9 H Y X J l I D M 2 X F w v M z Y v Q X V 0 b 1 J l b W 9 2 Z W R D b 2 x 1 b W 5 z M S 5 7 T W 9 k a W Z p Y 2 E s M X 0 m c X V v d D s s J n F 1 b 3 Q 7 U 2 V j d G l v b j E v R 2 F y Z S A z N l x c L z M 2 L 0 F 1 d G 9 S Z W 1 v d m V k Q 2 9 s d W 1 u c z E u e 0 1 l c 2 U s M n 0 m c X V v d D s s J n F 1 b 3 Q 7 U 2 V j d G l v b j E v R 2 F y Z S A z N l x c L z M 2 L 0 F 1 d G 9 S Z W 1 v d m V k Q 2 9 s d W 1 u c z E u e 0 N v b G 9 u b m E x L D N 9 J n F 1 b 3 Q 7 L C Z x d W 9 0 O 1 N l Y 3 R p b 2 4 x L 0 d h c m U g M z Z c X C 8 z N i 9 B d X R v U m V t b 3 Z l Z E N v b H V t b n M x L n t D b 2 x v b m 5 h M i w 0 f S Z x d W 9 0 O y w m c X V v d D t T Z W N 0 a W 9 u M S 9 H Y X J l I D M 2 X F w v M z Y v Q X V 0 b 1 J l b W 9 2 Z W R D b 2 x 1 b W 5 z M S 5 7 T m 9 t Z S B H Y X J h L D V 9 J n F 1 b 3 Q 7 L C Z x d W 9 0 O 1 N l Y 3 R p b 2 4 x L 0 d h c m U g M z Z c X C 8 z N i 9 B d X R v U m V t b 3 Z l Z E N v b H V t b n M x L n t D a X J j b 2 x v L D Z 9 J n F 1 b 3 Q 7 L C Z x d W 9 0 O 1 N l Y 3 R p b 2 4 x L 0 d h c m U g M z Z c X C 8 z N i 9 B d X R v U m V t b 3 Z l Z E N v b H V t b n M x L n t a b 2 5 h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Y X J l J T I w M z Y l M k Y z N i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M 2 J T J G M z Y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J l J T I w M z Y l M k Y z N i 9 G a W x 0 c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M 2 J T J G M z Y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J l J T I w M z Y l M k Y z N i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1 N C U y R j U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H Y X J l X z U 0 X z U 0 I i A v P j x F b n R y e S B U e X B l P S J G a W x s Z W R D b 2 1 w b G V 0 Z V J l c 3 V s d F R v V 2 9 y a 3 N o Z W V 0 I i B W Y W x 1 Z T 0 i b D E i I C 8 + P E V u d H J 5 I F R 5 c G U 9 I l F 1 Z X J 5 S U Q i I F Z h b H V l P S J z M z c x Z j I 0 M z g t Y j g y N y 0 0 Y z E y L T g 3 N T Q t M D A 5 M j E 3 M m Q y N j B k I i A v P j x F b n R y e S B U e X B l P S J G a W x s R X J y b 3 J D b 3 V u d C I g V m F s d W U 9 I m w w I i A v P j x F b n R y e S B U e X B l P S J G a W x s T G F z d F V w Z G F 0 Z W Q i I F Z h b H V l P S J k M j A y M y 0 w N i 0 x N l Q w O D o z N D o 1 M y 4 y M D A 2 N z Y 5 W i I g L z 4 8 R W 5 0 c n k g V H l w Z T 0 i R m l s b E N v b H V t b l R 5 c G V z I i B W Y W x 1 Z T 0 i c 0 J n Q U d C Z 0 F H Q m d N P S I g L z 4 8 R W 5 0 c n k g V H l w Z T 0 i R m l s b E N v b H V t b k 5 h b W V z I i B W Y W x 1 Z T 0 i c 1 s m c X V v d D t U a X B v b G 9 n a W E m c X V v d D s s J n F 1 b 3 Q 7 T W 9 k a W Z p Y 2 E m c X V v d D s s J n F 1 b 3 Q 7 T W V z Z S Z x d W 9 0 O y w m c X V v d D t D b 2 x v b m 5 h M S Z x d W 9 0 O y w m c X V v d D t D b 2 x v b m 5 h M i Z x d W 9 0 O y w m c X V v d D t O b 2 1 l I E d h c m E m c X V v d D s s J n F 1 b 3 Q 7 Q 2 l y Y 2 9 s b y Z x d W 9 0 O y w m c X V v d D t a b 2 5 h J n F 1 b 3 Q 7 X S I g L z 4 8 R W 5 0 c n k g V H l w Z T 0 i R m l s b E V y c m 9 y Q 2 9 k Z S I g V m F s d W U 9 I n N V b m t u b 3 d u I i A v P j x F b n R y e S B U e X B l P S J G a W x s Q 2 9 1 b n Q i I F Z h b H V l P S J s M j A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F y Z S A 1 N F x c L z U 0 L 0 F 1 d G 9 S Z W 1 v d m V k Q 2 9 s d W 1 u c z E u e 1 R p c G 9 s b 2 d p Y S w w f S Z x d W 9 0 O y w m c X V v d D t T Z W N 0 a W 9 u M S 9 H Y X J l I D U 0 X F w v N T Q v Q X V 0 b 1 J l b W 9 2 Z W R D b 2 x 1 b W 5 z M S 5 7 T W 9 k a W Z p Y 2 E s M X 0 m c X V v d D s s J n F 1 b 3 Q 7 U 2 V j d G l v b j E v R 2 F y Z S A 1 N F x c L z U 0 L 0 F 1 d G 9 S Z W 1 v d m V k Q 2 9 s d W 1 u c z E u e 0 1 l c 2 U s M n 0 m c X V v d D s s J n F 1 b 3 Q 7 U 2 V j d G l v b j E v R 2 F y Z S A 1 N F x c L z U 0 L 0 F 1 d G 9 S Z W 1 v d m V k Q 2 9 s d W 1 u c z E u e 0 N v b G 9 u b m E x L D N 9 J n F 1 b 3 Q 7 L C Z x d W 9 0 O 1 N l Y 3 R p b 2 4 x L 0 d h c m U g N T R c X C 8 1 N C 9 B d X R v U m V t b 3 Z l Z E N v b H V t b n M x L n t D b 2 x v b m 5 h M i w 0 f S Z x d W 9 0 O y w m c X V v d D t T Z W N 0 a W 9 u M S 9 H Y X J l I D U 0 X F w v N T Q v Q X V 0 b 1 J l b W 9 2 Z W R D b 2 x 1 b W 5 z M S 5 7 T m 9 t Z S B H Y X J h L D V 9 J n F 1 b 3 Q 7 L C Z x d W 9 0 O 1 N l Y 3 R p b 2 4 x L 0 d h c m U g N T R c X C 8 1 N C 9 B d X R v U m V t b 3 Z l Z E N v b H V t b n M x L n t D a X J j b 2 x v L D Z 9 J n F 1 b 3 Q 7 L C Z x d W 9 0 O 1 N l Y 3 R p b 2 4 x L 0 d h c m U g N T R c X C 8 1 N C 9 B d X R v U m V t b 3 Z l Z E N v b H V t b n M x L n t a b 2 5 h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d h c m U g N T R c X C 8 1 N C 9 B d X R v U m V t b 3 Z l Z E N v b H V t b n M x L n t U a X B v b G 9 n a W E s M H 0 m c X V v d D s s J n F 1 b 3 Q 7 U 2 V j d G l v b j E v R 2 F y Z S A 1 N F x c L z U 0 L 0 F 1 d G 9 S Z W 1 v d m V k Q 2 9 s d W 1 u c z E u e 0 1 v Z G l m a W N h L D F 9 J n F 1 b 3 Q 7 L C Z x d W 9 0 O 1 N l Y 3 R p b 2 4 x L 0 d h c m U g N T R c X C 8 1 N C 9 B d X R v U m V t b 3 Z l Z E N v b H V t b n M x L n t N Z X N l L D J 9 J n F 1 b 3 Q 7 L C Z x d W 9 0 O 1 N l Y 3 R p b 2 4 x L 0 d h c m U g N T R c X C 8 1 N C 9 B d X R v U m V t b 3 Z l Z E N v b H V t b n M x L n t D b 2 x v b m 5 h M S w z f S Z x d W 9 0 O y w m c X V v d D t T Z W N 0 a W 9 u M S 9 H Y X J l I D U 0 X F w v N T Q v Q X V 0 b 1 J l b W 9 2 Z W R D b 2 x 1 b W 5 z M S 5 7 Q 2 9 s b 2 5 u Y T I s N H 0 m c X V v d D s s J n F 1 b 3 Q 7 U 2 V j d G l v b j E v R 2 F y Z S A 1 N F x c L z U 0 L 0 F 1 d G 9 S Z W 1 v d m V k Q 2 9 s d W 1 u c z E u e 0 5 v b W U g R 2 F y Y S w 1 f S Z x d W 9 0 O y w m c X V v d D t T Z W N 0 a W 9 u M S 9 H Y X J l I D U 0 X F w v N T Q v Q X V 0 b 1 J l b W 9 2 Z W R D b 2 x 1 b W 5 z M S 5 7 Q 2 l y Y 2 9 s b y w 2 f S Z x d W 9 0 O y w m c X V v d D t T Z W N 0 a W 9 u M S 9 H Y X J l I D U 0 X F w v N T Q v Q X V 0 b 1 J l b W 9 2 Z W R D b 2 x 1 b W 5 z M S 5 7 W m 9 u Y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F y Z S U y M D U 0 J T J G N T Q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1 N C U y R j U 0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U 0 J T J G N T Q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J l J T I w N T Q l M k Y 1 N C 9 S a W 1 v c 3 N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1 N C U y R j U 0 L 1 J p b 3 J k a W 5 h d G U l M j B j b 2 x v b m 5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1 N C U y R j U 0 L 0 Z p b H R y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R l c m 5 h e m l v b m F s a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S W 5 0 Z X J u Y X p p b 2 5 h b G k i I C 8 + P E V u d H J 5 I F R 5 c G U 9 I k Z p b G x l Z E N v b X B s Z X R l U m V z d W x 0 V G 9 X b 3 J r c 2 h l Z X Q i I F Z h b H V l P S J s M S I g L z 4 8 R W 5 0 c n k g V H l w Z T 0 i U X V l c n l J R C I g V m F s d W U 9 I n N l Y T A 2 O T Y 4 Y y 1 i N m N j L T R h Y z I t Y T k w Z C 0 w N W V m N z k 3 N j E y M j k i I C 8 + P E V u d H J 5 I F R 5 c G U 9 I k Z p b G x F c n J v c k N v d W 5 0 I i B W Y W x 1 Z T 0 i b D A i I C 8 + P E V u d H J 5 I F R 5 c G U 9 I k Z p b G x M Y X N 0 V X B k Y X R l Z C I g V m F s d W U 9 I m Q y M D I z L T A 2 L T E 2 V D A 4 O j M 0 O j U z L j E y M j U z M z R a I i A v P j x F b n R y e S B U e X B l P S J G a W x s Q 2 9 s d W 1 u V H l w Z X M i I F Z h b H V l P S J z Q m d B R 0 J n Q U d C Z 0 0 9 I i A v P j x F b n R y e S B U e X B l P S J G a W x s Q 2 9 s d W 1 u T m F t Z X M i I F Z h b H V l P S J z W y Z x d W 9 0 O 1 R p c G 9 s b 2 d p Y S Z x d W 9 0 O y w m c X V v d D t N b 2 R p Z m l j Y S Z x d W 9 0 O y w m c X V v d D t N Z X N l J n F 1 b 3 Q 7 L C Z x d W 9 0 O 0 N v b G 9 u b m E x J n F 1 b 3 Q 7 L C Z x d W 9 0 O 0 N v b G 9 u b m E y J n F 1 b 3 Q 7 L C Z x d W 9 0 O 0 5 v b W U g R 2 F y Y S Z x d W 9 0 O y w m c X V v d D t D a X J j b 2 x v J n F 1 b 3 Q 7 L C Z x d W 9 0 O 1 p v b m E m c X V v d D t d I i A v P j x F b n R y e S B U e X B l P S J G a W x s R X J y b 3 J D b 2 R l I i B W Y W x 1 Z T 0 i c 1 V u a 2 5 v d 2 4 i I C 8 + P E V u d H J 5 I F R 5 c G U 9 I k Z p b G x D b 3 V u d C I g V m F s d W U 9 I m w 0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d G V y b m F 6 a W 9 u Y W x p L 0 F 1 d G 9 S Z W 1 v d m V k Q 2 9 s d W 1 u c z E u e 1 R p c G 9 s b 2 d p Y S w w f S Z x d W 9 0 O y w m c X V v d D t T Z W N 0 a W 9 u M S 9 J b n R l c m 5 h e m l v b m F s a S 9 B d X R v U m V t b 3 Z l Z E N v b H V t b n M x L n t N b 2 R p Z m l j Y S w x f S Z x d W 9 0 O y w m c X V v d D t T Z W N 0 a W 9 u M S 9 J b n R l c m 5 h e m l v b m F s a S 9 B d X R v U m V t b 3 Z l Z E N v b H V t b n M x L n t N Z X N l L D J 9 J n F 1 b 3 Q 7 L C Z x d W 9 0 O 1 N l Y 3 R p b 2 4 x L 0 l u d G V y b m F 6 a W 9 u Y W x p L 0 F 1 d G 9 S Z W 1 v d m V k Q 2 9 s d W 1 u c z E u e 0 N v b G 9 u b m E x L D N 9 J n F 1 b 3 Q 7 L C Z x d W 9 0 O 1 N l Y 3 R p b 2 4 x L 0 l u d G V y b m F 6 a W 9 u Y W x p L 0 F 1 d G 9 S Z W 1 v d m V k Q 2 9 s d W 1 u c z E u e 0 N v b G 9 u b m E y L D R 9 J n F 1 b 3 Q 7 L C Z x d W 9 0 O 1 N l Y 3 R p b 2 4 x L 0 l u d G V y b m F 6 a W 9 u Y W x p L 0 F 1 d G 9 S Z W 1 v d m V k Q 2 9 s d W 1 u c z E u e 0 5 v b W U g R 2 F y Y S w 1 f S Z x d W 9 0 O y w m c X V v d D t T Z W N 0 a W 9 u M S 9 J b n R l c m 5 h e m l v b m F s a S 9 B d X R v U m V t b 3 Z l Z E N v b H V t b n M x L n t D a X J j b 2 x v L D Z 9 J n F 1 b 3 Q 7 L C Z x d W 9 0 O 1 N l Y 3 R p b 2 4 x L 0 l u d G V y b m F 6 a W 9 u Y W x p L 0 F 1 d G 9 S Z W 1 v d m V k Q 2 9 s d W 1 u c z E u e 1 p v b m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S W 5 0 Z X J u Y X p p b 2 5 h b G k v Q X V 0 b 1 J l b W 9 2 Z W R D b 2 x 1 b W 5 z M S 5 7 V G l w b 2 x v Z 2 l h L D B 9 J n F 1 b 3 Q 7 L C Z x d W 9 0 O 1 N l Y 3 R p b 2 4 x L 0 l u d G V y b m F 6 a W 9 u Y W x p L 0 F 1 d G 9 S Z W 1 v d m V k Q 2 9 s d W 1 u c z E u e 0 1 v Z G l m a W N h L D F 9 J n F 1 b 3 Q 7 L C Z x d W 9 0 O 1 N l Y 3 R p b 2 4 x L 0 l u d G V y b m F 6 a W 9 u Y W x p L 0 F 1 d G 9 S Z W 1 v d m V k Q 2 9 s d W 1 u c z E u e 0 1 l c 2 U s M n 0 m c X V v d D s s J n F 1 b 3 Q 7 U 2 V j d G l v b j E v S W 5 0 Z X J u Y X p p b 2 5 h b G k v Q X V 0 b 1 J l b W 9 2 Z W R D b 2 x 1 b W 5 z M S 5 7 Q 2 9 s b 2 5 u Y T E s M 3 0 m c X V v d D s s J n F 1 b 3 Q 7 U 2 V j d G l v b j E v S W 5 0 Z X J u Y X p p b 2 5 h b G k v Q X V 0 b 1 J l b W 9 2 Z W R D b 2 x 1 b W 5 z M S 5 7 Q 2 9 s b 2 5 u Y T I s N H 0 m c X V v d D s s J n F 1 b 3 Q 7 U 2 V j d G l v b j E v S W 5 0 Z X J u Y X p p b 2 5 h b G k v Q X V 0 b 1 J l b W 9 2 Z W R D b 2 x 1 b W 5 z M S 5 7 T m 9 t Z S B H Y X J h L D V 9 J n F 1 b 3 Q 7 L C Z x d W 9 0 O 1 N l Y 3 R p b 2 4 x L 0 l u d G V y b m F 6 a W 9 u Y W x p L 0 F 1 d G 9 S Z W 1 v d m V k Q 2 9 s d W 1 u c z E u e 0 N p c m N v b G 8 s N n 0 m c X V v d D s s J n F 1 b 3 Q 7 U 2 V j d G l v b j E v S W 5 0 Z X J u Y X p p b 2 5 h b G k v Q X V 0 b 1 J l b W 9 2 Z W R D b 2 x 1 b W 5 z M S 5 7 W m 9 u Y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0 Z X J u Y X p p b 2 5 h b G k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G V y b m F 6 a W 9 u Y W x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0 Z X J u Y X p p b 2 5 h b G k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G V y b m F 6 a W 9 u Y W x p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0 Z X J u Y X p p b 2 5 h b G k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X p p b 2 5 h b G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5 h e m l v b m F s a S I g L z 4 8 R W 5 0 c n k g V H l w Z T 0 i R m l s b G V k Q 2 9 t c G x l d G V S Z X N 1 b H R U b 1 d v c m t z a G V l d C I g V m F s d W U 9 I m w x I i A v P j x F b n R y e S B U e X B l P S J R d W V y e U l E I i B W Y W x 1 Z T 0 i c 2 V k Y z J l Y z E 1 L T Q 3 N T k t N D R k M y 0 4 Z D c z L T I 4 Z j d m O G M y Y W Z l Y y I g L z 4 8 R W 5 0 c n k g V H l w Z T 0 i R m l s b E V y c m 9 y Q 2 9 1 b n Q i I F Z h b H V l P S J s M C I g L z 4 8 R W 5 0 c n k g V H l w Z T 0 i R m l s b E x h c 3 R V c G R h d G V k I i B W Y W x 1 Z T 0 i Z D I w M j M t M D Y t M T Z U M D g 6 M z Q 6 N T Q u N T U 5 O D c 3 O F o i I C 8 + P E V u d H J 5 I F R 5 c G U 9 I k Z p b G x D b 2 x 1 b W 5 U e X B l c y I g V m F s d W U 9 I n N C Z 0 F H Q m d B R 0 J n T T 0 i I C 8 + P E V u d H J 5 I F R 5 c G U 9 I k Z p b G x D b 2 x 1 b W 5 O Y W 1 l c y I g V m F s d W U 9 I n N b J n F 1 b 3 Q 7 V G l w b 2 x v Z 2 l h J n F 1 b 3 Q 7 L C Z x d W 9 0 O 0 1 v Z G l m a W N h J n F 1 b 3 Q 7 L C Z x d W 9 0 O 0 1 l c 2 U m c X V v d D s s J n F 1 b 3 Q 7 Q 2 9 s b 2 5 u Y T E m c X V v d D s s J n F 1 b 3 Q 7 Q 2 9 s b 2 5 u Y T I m c X V v d D s s J n F 1 b 3 Q 7 T m 9 t Z S B H Y X J h J n F 1 b 3 Q 7 L C Z x d W 9 0 O 0 N p c m N v b G 8 m c X V v d D s s J n F 1 b 3 Q 7 W m 9 u Y S Z x d W 9 0 O 1 0 i I C 8 + P E V u d H J 5 I F R 5 c G U 9 I k Z p b G x F c n J v c k N v Z G U i I F Z h b H V l P S J z V W 5 r b m 9 3 b i I g L z 4 8 R W 5 0 c n k g V H l w Z T 0 i R m l s b E N v d W 5 0 I i B W Y W x 1 Z T 0 i b D I 3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h e m l v b m F s a S 9 B d X R v U m V t b 3 Z l Z E N v b H V t b n M x L n t U a X B v b G 9 n a W E s M H 0 m c X V v d D s s J n F 1 b 3 Q 7 U 2 V j d G l v b j E v T m F 6 a W 9 u Y W x p L 0 F 1 d G 9 S Z W 1 v d m V k Q 2 9 s d W 1 u c z E u e 0 1 v Z G l m a W N h L D F 9 J n F 1 b 3 Q 7 L C Z x d W 9 0 O 1 N l Y 3 R p b 2 4 x L 0 5 h e m l v b m F s a S 9 B d X R v U m V t b 3 Z l Z E N v b H V t b n M x L n t N Z X N l L D J 9 J n F 1 b 3 Q 7 L C Z x d W 9 0 O 1 N l Y 3 R p b 2 4 x L 0 5 h e m l v b m F s a S 9 B d X R v U m V t b 3 Z l Z E N v b H V t b n M x L n t D b 2 x v b m 5 h M S w z f S Z x d W 9 0 O y w m c X V v d D t T Z W N 0 a W 9 u M S 9 O Y X p p b 2 5 h b G k v Q X V 0 b 1 J l b W 9 2 Z W R D b 2 x 1 b W 5 z M S 5 7 Q 2 9 s b 2 5 u Y T I s N H 0 m c X V v d D s s J n F 1 b 3 Q 7 U 2 V j d G l v b j E v T m F 6 a W 9 u Y W x p L 0 F 1 d G 9 S Z W 1 v d m V k Q 2 9 s d W 1 u c z E u e 0 5 v b W U g R 2 F y Y S w 1 f S Z x d W 9 0 O y w m c X V v d D t T Z W N 0 a W 9 u M S 9 O Y X p p b 2 5 h b G k v Q X V 0 b 1 J l b W 9 2 Z W R D b 2 x 1 b W 5 z M S 5 7 Q 2 l y Y 2 9 s b y w 2 f S Z x d W 9 0 O y w m c X V v d D t T Z W N 0 a W 9 u M S 9 O Y X p p b 2 5 h b G k v Q X V 0 b 1 J l b W 9 2 Z W R D b 2 x 1 b W 5 z M S 5 7 W m 9 u Y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O Y X p p b 2 5 h b G k v Q X V 0 b 1 J l b W 9 2 Z W R D b 2 x 1 b W 5 z M S 5 7 V G l w b 2 x v Z 2 l h L D B 9 J n F 1 b 3 Q 7 L C Z x d W 9 0 O 1 N l Y 3 R p b 2 4 x L 0 5 h e m l v b m F s a S 9 B d X R v U m V t b 3 Z l Z E N v b H V t b n M x L n t N b 2 R p Z m l j Y S w x f S Z x d W 9 0 O y w m c X V v d D t T Z W N 0 a W 9 u M S 9 O Y X p p b 2 5 h b G k v Q X V 0 b 1 J l b W 9 2 Z W R D b 2 x 1 b W 5 z M S 5 7 T W V z Z S w y f S Z x d W 9 0 O y w m c X V v d D t T Z W N 0 a W 9 u M S 9 O Y X p p b 2 5 h b G k v Q X V 0 b 1 J l b W 9 2 Z W R D b 2 x 1 b W 5 z M S 5 7 Q 2 9 s b 2 5 u Y T E s M 3 0 m c X V v d D s s J n F 1 b 3 Q 7 U 2 V j d G l v b j E v T m F 6 a W 9 u Y W x p L 0 F 1 d G 9 S Z W 1 v d m V k Q 2 9 s d W 1 u c z E u e 0 N v b G 9 u b m E y L D R 9 J n F 1 b 3 Q 7 L C Z x d W 9 0 O 1 N l Y 3 R p b 2 4 x L 0 5 h e m l v b m F s a S 9 B d X R v U m V t b 3 Z l Z E N v b H V t b n M x L n t O b 2 1 l I E d h c m E s N X 0 m c X V v d D s s J n F 1 b 3 Q 7 U 2 V j d G l v b j E v T m F 6 a W 9 u Y W x p L 0 F 1 d G 9 S Z W 1 v d m V k Q 2 9 s d W 1 u c z E u e 0 N p c m N v b G 8 s N n 0 m c X V v d D s s J n F 1 b 3 Q 7 U 2 V j d G l v b j E v T m F 6 a W 9 u Y W x p L 0 F 1 d G 9 S Z W 1 v d m V k Q 2 9 s d W 1 u c z E u e 1 p v b m E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h e m l v b m F s a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6 a W 9 u Y W x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6 a W 9 u Y W x p L 1 J p b 3 J k a W 5 h d G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6 a W 9 u Y W x p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6 a W 9 u Y W x p L 0 Z p b H R y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i U y R j U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f N z J f N T Q i I C 8 + P E V u d H J 5 I F R 5 c G U 9 I k Z p b G x l Z E N v b X B s Z X R l U m V z d W x 0 V G 9 X b 3 J r c 2 h l Z X Q i I F Z h b H V l P S J s M S I g L z 4 8 R W 5 0 c n k g V H l w Z T 0 i U X V l c n l J R C I g V m F s d W U 9 I n M x M j g 2 Z G Y 5 M S 0 x M G Q 1 L T Q w M z E t O D Z i Y i 0 x M j l m N 2 Y 4 M j k y O W E i I C 8 + P E V u d H J 5 I F R 5 c G U 9 I k Z p b G x F c n J v c k N v d W 5 0 I i B W Y W x 1 Z T 0 i b D A i I C 8 + P E V u d H J 5 I F R 5 c G U 9 I k Z p b G x M Y X N 0 V X B k Y X R l Z C I g V m F s d W U 9 I m Q y M D I z L T A 2 L T E 2 V D A 4 O j M 0 O j U 0 L j k 4 N j k 2 N j V a I i A v P j x F b n R y e S B U e X B l P S J G a W x s Q 2 9 s d W 1 u V H l w Z X M i I F Z h b H V l P S J z Q m d B R 0 J n Q U d C Z 0 0 9 I i A v P j x F b n R y e S B U e X B l P S J G a W x s Q 2 9 s d W 1 u T m F t Z X M i I F Z h b H V l P S J z W y Z x d W 9 0 O 1 R p c G 9 s b 2 d p Y S Z x d W 9 0 O y w m c X V v d D t N b 2 R p Z m l j Y S Z x d W 9 0 O y w m c X V v d D t N Z X N l J n F 1 b 3 Q 7 L C Z x d W 9 0 O 0 N v b G 9 u b m E x J n F 1 b 3 Q 7 L C Z x d W 9 0 O 0 N v b G 9 u b m E y J n F 1 b 3 Q 7 L C Z x d W 9 0 O 0 5 v b W U g R 2 F y Y S Z x d W 9 0 O y w m c X V v d D t D a X J j b 2 x v J n F 1 b 3 Q 7 L C Z x d W 9 0 O 1 p v b m E m c X V v d D t d I i A v P j x F b n R y e S B U e X B l P S J G a W x s R X J y b 3 J D b 2 R l I i B W Y W x 1 Z T 0 i c 1 V u a 2 5 v d 2 4 i I C 8 + P E V u d H J 5 I F R 5 c G U 9 I k Z p b G x D b 3 V u d C I g V m F s d W U 9 I m w x M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l x c L z U 0 L 0 F 1 d G 9 S Z W 1 v d m V k Q 2 9 s d W 1 u c z E u e 1 R p c G 9 s b 2 d p Y S w w f S Z x d W 9 0 O y w m c X V v d D t T Z W N 0 a W 9 u M S 8 3 M l x c L z U 0 L 0 F 1 d G 9 S Z W 1 v d m V k Q 2 9 s d W 1 u c z E u e 0 1 v Z G l m a W N h L D F 9 J n F 1 b 3 Q 7 L C Z x d W 9 0 O 1 N l Y 3 R p b 2 4 x L z c y X F w v N T Q v Q X V 0 b 1 J l b W 9 2 Z W R D b 2 x 1 b W 5 z M S 5 7 T W V z Z S w y f S Z x d W 9 0 O y w m c X V v d D t T Z W N 0 a W 9 u M S 8 3 M l x c L z U 0 L 0 F 1 d G 9 S Z W 1 v d m V k Q 2 9 s d W 1 u c z E u e 0 N v b G 9 u b m E x L D N 9 J n F 1 b 3 Q 7 L C Z x d W 9 0 O 1 N l Y 3 R p b 2 4 x L z c y X F w v N T Q v Q X V 0 b 1 J l b W 9 2 Z W R D b 2 x 1 b W 5 z M S 5 7 Q 2 9 s b 2 5 u Y T I s N H 0 m c X V v d D s s J n F 1 b 3 Q 7 U 2 V j d G l v b j E v N z J c X C 8 1 N C 9 B d X R v U m V t b 3 Z l Z E N v b H V t b n M x L n t O b 2 1 l I E d h c m E s N X 0 m c X V v d D s s J n F 1 b 3 Q 7 U 2 V j d G l v b j E v N z J c X C 8 1 N C 9 B d X R v U m V t b 3 Z l Z E N v b H V t b n M x L n t D a X J j b 2 x v L D Z 9 J n F 1 b 3 Q 7 L C Z x d W 9 0 O 1 N l Y 3 R p b 2 4 x L z c y X F w v N T Q v Q X V 0 b 1 J l b W 9 2 Z W R D b 2 x 1 b W 5 z M S 5 7 W m 9 u Y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8 3 M l x c L z U 0 L 0 F 1 d G 9 S Z W 1 v d m V k Q 2 9 s d W 1 u c z E u e 1 R p c G 9 s b 2 d p Y S w w f S Z x d W 9 0 O y w m c X V v d D t T Z W N 0 a W 9 u M S 8 3 M l x c L z U 0 L 0 F 1 d G 9 S Z W 1 v d m V k Q 2 9 s d W 1 u c z E u e 0 1 v Z G l m a W N h L D F 9 J n F 1 b 3 Q 7 L C Z x d W 9 0 O 1 N l Y 3 R p b 2 4 x L z c y X F w v N T Q v Q X V 0 b 1 J l b W 9 2 Z W R D b 2 x 1 b W 5 z M S 5 7 T W V z Z S w y f S Z x d W 9 0 O y w m c X V v d D t T Z W N 0 a W 9 u M S 8 3 M l x c L z U 0 L 0 F 1 d G 9 S Z W 1 v d m V k Q 2 9 s d W 1 u c z E u e 0 N v b G 9 u b m E x L D N 9 J n F 1 b 3 Q 7 L C Z x d W 9 0 O 1 N l Y 3 R p b 2 4 x L z c y X F w v N T Q v Q X V 0 b 1 J l b W 9 2 Z W R D b 2 x 1 b W 5 z M S 5 7 Q 2 9 s b 2 5 u Y T I s N H 0 m c X V v d D s s J n F 1 b 3 Q 7 U 2 V j d G l v b j E v N z J c X C 8 1 N C 9 B d X R v U m V t b 3 Z l Z E N v b H V t b n M x L n t O b 2 1 l I E d h c m E s N X 0 m c X V v d D s s J n F 1 b 3 Q 7 U 2 V j d G l v b j E v N z J c X C 8 1 N C 9 B d X R v U m V t b 3 Z l Z E N v b H V t b n M x L n t D a X J j b 2 x v L D Z 9 J n F 1 b 3 Q 7 L C Z x d W 9 0 O 1 N l Y 3 R p b 2 4 x L z c y X F w v N T Q v Q X V 0 b 1 J l b W 9 2 Z W R D b 2 x 1 b W 5 z M S 5 7 W m 9 u Y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I l M k Y 1 N C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l M k Y 1 N C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J T J G N T Q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i U y R j U 0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l M k Y 1 N C 9 G a W x 0 c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d G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U R 0 Y i I C 8 + P E V u d H J 5 I F R 5 c G U 9 I k Z p b G x l Z E N v b X B s Z X R l U m V z d W x 0 V G 9 X b 3 J r c 2 h l Z X Q i I F Z h b H V l P S J s M S I g L z 4 8 R W 5 0 c n k g V H l w Z T 0 i U X V l c n l J R C I g V m F s d W U 9 I n M 3 Y 2 J m Y W Z m Z i 0 x N 2 V i L T Q 3 O D I t Y T c 5 N S 0 4 N m Q z N z d k M D F i N j M i I C 8 + P E V u d H J 5 I F R 5 c G U 9 I k Z p b G x F c n J v c k N v d W 5 0 I i B W Y W x 1 Z T 0 i b D A i I C 8 + P E V u d H J 5 I F R 5 c G U 9 I k Z p b G x M Y X N 0 V X B k Y X R l Z C I g V m F s d W U 9 I m Q y M D I z L T A 2 L T E 2 V D A 4 O j M 0 O j U 0 L j k 1 N T c x M j R a I i A v P j x F b n R y e S B U e X B l P S J G a W x s Q 2 9 s d W 1 u V H l w Z X M i I F Z h b H V l P S J z Q m d B R 0 J n Q U d C Z 0 0 9 I i A v P j x F b n R y e S B U e X B l P S J G a W x s Q 2 9 s d W 1 u T m F t Z X M i I F Z h b H V l P S J z W y Z x d W 9 0 O 1 R p c G 9 s b 2 d p Y S Z x d W 9 0 O y w m c X V v d D t N b 2 R p Z m l j Y S Z x d W 9 0 O y w m c X V v d D t N Z X N l J n F 1 b 3 Q 7 L C Z x d W 9 0 O 0 N v b G 9 u b m E x J n F 1 b 3 Q 7 L C Z x d W 9 0 O 0 N v b G 9 u b m E y J n F 1 b 3 Q 7 L C Z x d W 9 0 O 0 5 v b W U g R 2 F y Y S Z x d W 9 0 O y w m c X V v d D t D a X J j b 2 x v J n F 1 b 3 Q 7 L C Z x d W 9 0 O 1 p v b m E m c X V v d D t d I i A v P j x F b n R y e S B U e X B l P S J G a W x s R X J y b 3 J D b 2 R l I i B W Y W x 1 Z T 0 i c 1 V u a 2 5 v d 2 4 i I C 8 + P E V u d H J 5 I F R 5 c G U 9 I k Z p b G x D b 3 V u d C I g V m F s d W U 9 I m w x N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0 Y v Q X V 0 b 1 J l b W 9 2 Z W R D b 2 x 1 b W 5 z M S 5 7 V G l w b 2 x v Z 2 l h L D B 9 J n F 1 b 3 Q 7 L C Z x d W 9 0 O 1 N l Y 3 R p b 2 4 x L 1 R H R i 9 B d X R v U m V t b 3 Z l Z E N v b H V t b n M x L n t N b 2 R p Z m l j Y S w x f S Z x d W 9 0 O y w m c X V v d D t T Z W N 0 a W 9 u M S 9 U R 0 Y v Q X V 0 b 1 J l b W 9 2 Z W R D b 2 x 1 b W 5 z M S 5 7 T W V z Z S w y f S Z x d W 9 0 O y w m c X V v d D t T Z W N 0 a W 9 u M S 9 U R 0 Y v Q X V 0 b 1 J l b W 9 2 Z W R D b 2 x 1 b W 5 z M S 5 7 Q 2 9 s b 2 5 u Y T E s M 3 0 m c X V v d D s s J n F 1 b 3 Q 7 U 2 V j d G l v b j E v V E d G L 0 F 1 d G 9 S Z W 1 v d m V k Q 2 9 s d W 1 u c z E u e 0 N v b G 9 u b m E y L D R 9 J n F 1 b 3 Q 7 L C Z x d W 9 0 O 1 N l Y 3 R p b 2 4 x L 1 R H R i 9 B d X R v U m V t b 3 Z l Z E N v b H V t b n M x L n t O b 2 1 l I E d h c m E s N X 0 m c X V v d D s s J n F 1 b 3 Q 7 U 2 V j d G l v b j E v V E d G L 0 F 1 d G 9 S Z W 1 v d m V k Q 2 9 s d W 1 u c z E u e 0 N p c m N v b G 8 s N n 0 m c X V v d D s s J n F 1 b 3 Q 7 U 2 V j d G l v b j E v V E d G L 0 F 1 d G 9 S Z W 1 v d m V k Q 2 9 s d W 1 u c z E u e 1 p v b m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E d G L 0 F 1 d G 9 S Z W 1 v d m V k Q 2 9 s d W 1 u c z E u e 1 R p c G 9 s b 2 d p Y S w w f S Z x d W 9 0 O y w m c X V v d D t T Z W N 0 a W 9 u M S 9 U R 0 Y v Q X V 0 b 1 J l b W 9 2 Z W R D b 2 x 1 b W 5 z M S 5 7 T W 9 k a W Z p Y 2 E s M X 0 m c X V v d D s s J n F 1 b 3 Q 7 U 2 V j d G l v b j E v V E d G L 0 F 1 d G 9 S Z W 1 v d m V k Q 2 9 s d W 1 u c z E u e 0 1 l c 2 U s M n 0 m c X V v d D s s J n F 1 b 3 Q 7 U 2 V j d G l v b j E v V E d G L 0 F 1 d G 9 S Z W 1 v d m V k Q 2 9 s d W 1 u c z E u e 0 N v b G 9 u b m E x L D N 9 J n F 1 b 3 Q 7 L C Z x d W 9 0 O 1 N l Y 3 R p b 2 4 x L 1 R H R i 9 B d X R v U m V t b 3 Z l Z E N v b H V t b n M x L n t D b 2 x v b m 5 h M i w 0 f S Z x d W 9 0 O y w m c X V v d D t T Z W N 0 a W 9 u M S 9 U R 0 Y v Q X V 0 b 1 J l b W 9 2 Z W R D b 2 x 1 b W 5 z M S 5 7 T m 9 t Z S B H Y X J h L D V 9 J n F 1 b 3 Q 7 L C Z x d W 9 0 O 1 N l Y 3 R p b 2 4 x L 1 R H R i 9 B d X R v U m V t b 3 Z l Z E N v b H V t b n M x L n t D a X J j b 2 x v L D Z 9 J n F 1 b 3 Q 7 L C Z x d W 9 0 O 1 N l Y 3 R p b 2 4 x L 1 R H R i 9 B d X R v U m V t b 3 Z l Z E N v b H V t b n M x L n t a b 2 5 h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R 0 Y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R i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R i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R i 9 G a W x 0 c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d G L 1 J p b 3 J k a W 5 h d G U l M j B j b 2 x v b m 5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R i 9 S a W 1 v c 3 N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O V E V S U i U y M G 8 l M j B S R U d J T 0 5 B T E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l O V E V S U l 9 v X 1 J F R 0 l P T k F M S S I g L z 4 8 R W 5 0 c n k g V H l w Z T 0 i R m l s b G V k Q 2 9 t c G x l d G V S Z X N 1 b H R U b 1 d v c m t z a G V l d C I g V m F s d W U 9 I m w x I i A v P j x F b n R y e S B U e X B l P S J R d W V y e U l E I i B W Y W x 1 Z T 0 i c z Q 3 Z W V i M T c 2 L T c 3 M G M t N D A y N S 1 i M j A 3 L T l h M m J j N T c z Z D Y y N y I g L z 4 8 R W 5 0 c n k g V H l w Z T 0 i R m l s b E V y c m 9 y Q 2 9 1 b n Q i I F Z h b H V l P S J s M C I g L z 4 8 R W 5 0 c n k g V H l w Z T 0 i R m l s b E x h c 3 R V c G R h d G V k I i B W Y W x 1 Z T 0 i Z D I w M j M t M D Y t M T Z U M D g 6 M z Q 6 N T M u M z g 4 M j M 2 M 1 o i I C 8 + P E V u d H J 5 I F R 5 c G U 9 I k Z p b G x D b 2 x 1 b W 5 U e X B l c y I g V m F s d W U 9 I n N C Z 0 F H Q m d B R 0 J n T T 0 i I C 8 + P E V u d H J 5 I F R 5 c G U 9 I k Z p b G x D b 2 x 1 b W 5 O Y W 1 l c y I g V m F s d W U 9 I n N b J n F 1 b 3 Q 7 V G l w b 2 x v Z 2 l h J n F 1 b 3 Q 7 L C Z x d W 9 0 O 0 1 v Z G l m a W N h J n F 1 b 3 Q 7 L C Z x d W 9 0 O 0 1 l c 2 U m c X V v d D s s J n F 1 b 3 Q 7 Q 2 9 s b 2 5 u Y T E m c X V v d D s s J n F 1 b 3 Q 7 Q 2 9 s b 2 5 u Y T I m c X V v d D s s J n F 1 b 3 Q 7 T m 9 t Z S B H Y X J h J n F 1 b 3 Q 7 L C Z x d W 9 0 O 0 N p c m N v b G 8 m c X V v d D s s J n F 1 b 3 Q 7 W m 9 u Y S Z x d W 9 0 O 1 0 i I C 8 + P E V u d H J 5 I F R 5 c G U 9 I k Z p b G x F c n J v c k N v Z G U i I F Z h b H V l P S J z V W 5 r b m 9 3 b i I g L z 4 8 R W 5 0 c n k g V H l w Z T 0 i R m l s b E N v d W 5 0 I i B W Y W x 1 Z T 0 i b D E 5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O V E V S U i B v I F J F R 0 l P T k F M S S 9 B d X R v U m V t b 3 Z l Z E N v b H V t b n M x L n t U a X B v b G 9 n a W E s M H 0 m c X V v d D s s J n F 1 b 3 Q 7 U 2 V j d G l v b j E v S U 5 U R V J S I G 8 g U k V H S U 9 O Q U x J L 0 F 1 d G 9 S Z W 1 v d m V k Q 2 9 s d W 1 u c z E u e 0 1 v Z G l m a W N h L D F 9 J n F 1 b 3 Q 7 L C Z x d W 9 0 O 1 N l Y 3 R p b 2 4 x L 0 l O V E V S U i B v I F J F R 0 l P T k F M S S 9 B d X R v U m V t b 3 Z l Z E N v b H V t b n M x L n t N Z X N l L D J 9 J n F 1 b 3 Q 7 L C Z x d W 9 0 O 1 N l Y 3 R p b 2 4 x L 0 l O V E V S U i B v I F J F R 0 l P T k F M S S 9 B d X R v U m V t b 3 Z l Z E N v b H V t b n M x L n t D b 2 x v b m 5 h M S w z f S Z x d W 9 0 O y w m c X V v d D t T Z W N 0 a W 9 u M S 9 J T l R F U l I g b y B S R U d J T 0 5 B T E k v Q X V 0 b 1 J l b W 9 2 Z W R D b 2 x 1 b W 5 z M S 5 7 Q 2 9 s b 2 5 u Y T I s N H 0 m c X V v d D s s J n F 1 b 3 Q 7 U 2 V j d G l v b j E v S U 5 U R V J S I G 8 g U k V H S U 9 O Q U x J L 0 F 1 d G 9 S Z W 1 v d m V k Q 2 9 s d W 1 u c z E u e 0 5 v b W U g R 2 F y Y S w 1 f S Z x d W 9 0 O y w m c X V v d D t T Z W N 0 a W 9 u M S 9 J T l R F U l I g b y B S R U d J T 0 5 B T E k v Q X V 0 b 1 J l b W 9 2 Z W R D b 2 x 1 b W 5 z M S 5 7 Q 2 l y Y 2 9 s b y w 2 f S Z x d W 9 0 O y w m c X V v d D t T Z W N 0 a W 9 u M S 9 J T l R F U l I g b y B S R U d J T 0 5 B T E k v Q X V 0 b 1 J l b W 9 2 Z W R D b 2 x 1 b W 5 z M S 5 7 W m 9 u Y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J T l R F U l I g b y B S R U d J T 0 5 B T E k v Q X V 0 b 1 J l b W 9 2 Z W R D b 2 x 1 b W 5 z M S 5 7 V G l w b 2 x v Z 2 l h L D B 9 J n F 1 b 3 Q 7 L C Z x d W 9 0 O 1 N l Y 3 R p b 2 4 x L 0 l O V E V S U i B v I F J F R 0 l P T k F M S S 9 B d X R v U m V t b 3 Z l Z E N v b H V t b n M x L n t N b 2 R p Z m l j Y S w x f S Z x d W 9 0 O y w m c X V v d D t T Z W N 0 a W 9 u M S 9 J T l R F U l I g b y B S R U d J T 0 5 B T E k v Q X V 0 b 1 J l b W 9 2 Z W R D b 2 x 1 b W 5 z M S 5 7 T W V z Z S w y f S Z x d W 9 0 O y w m c X V v d D t T Z W N 0 a W 9 u M S 9 J T l R F U l I g b y B S R U d J T 0 5 B T E k v Q X V 0 b 1 J l b W 9 2 Z W R D b 2 x 1 b W 5 z M S 5 7 Q 2 9 s b 2 5 u Y T E s M 3 0 m c X V v d D s s J n F 1 b 3 Q 7 U 2 V j d G l v b j E v S U 5 U R V J S I G 8 g U k V H S U 9 O Q U x J L 0 F 1 d G 9 S Z W 1 v d m V k Q 2 9 s d W 1 u c z E u e 0 N v b G 9 u b m E y L D R 9 J n F 1 b 3 Q 7 L C Z x d W 9 0 O 1 N l Y 3 R p b 2 4 x L 0 l O V E V S U i B v I F J F R 0 l P T k F M S S 9 B d X R v U m V t b 3 Z l Z E N v b H V t b n M x L n t O b 2 1 l I E d h c m E s N X 0 m c X V v d D s s J n F 1 b 3 Q 7 U 2 V j d G l v b j E v S U 5 U R V J S I G 8 g U k V H S U 9 O Q U x J L 0 F 1 d G 9 S Z W 1 v d m V k Q 2 9 s d W 1 u c z E u e 0 N p c m N v b G 8 s N n 0 m c X V v d D s s J n F 1 b 3 Q 7 U 2 V j d G l v b j E v S U 5 U R V J S I G 8 g U k V H S U 9 O Q U x J L 0 F 1 d G 9 S Z W 1 v d m V k Q 2 9 s d W 1 u c z E u e 1 p v b m E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O V E V S U i U y M G 8 l M j B S R U d J T 0 5 B T E k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O V E V S U i U y M G 8 l M j B S R U d J T 0 5 B T E k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T l R F U l I l M j B v J T I w U k V H S U 9 O Q U x J L 0 Z p b H R y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T l R F U l I l M j B v J T I w U k V H S U 9 O Q U x J L 1 J p b 3 J k a W 5 h d G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U 5 U R V J S J T I w b y U y M F J F R 0 l P T k F M S S 9 S a W 1 v c 3 N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8 l M j B E a W x l d H R h b n R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D Y W x l b m R h c m l v X 0 R p b G V 0 d G F u d G k i I C 8 + P E V u d H J 5 I F R 5 c G U 9 I k Z p b G x l Z E N v b X B s Z X R l U m V z d W x 0 V G 9 X b 3 J r c 2 h l Z X Q i I F Z h b H V l P S J s M S I g L z 4 8 R W 5 0 c n k g V H l w Z T 0 i U X V l c n l J R C I g V m F s d W U 9 I n M 3 O D Y w M 2 N l Z C 1 h N z E 1 L T Q w M G E t O W Z i N S 1 m Z W Y z N j U y Y W U 3 Y T I i I C 8 + P E V u d H J 5 I F R 5 c G U 9 I k Z p b G x F c n J v c k N v d W 5 0 I i B W Y W x 1 Z T 0 i b D A i I C 8 + P E V u d H J 5 I F R 5 c G U 9 I k Z p b G x M Y X N 0 V X B k Y X R l Z C I g V m F s d W U 9 I m Q y M D I z L T A 2 L T E 2 V D A 4 O j M 0 O j U 2 L j I 3 N z k 1 M j d a I i A v P j x F b n R y e S B U e X B l P S J G a W x s Q 2 9 s d W 1 u V H l w Z X M i I F Z h b H V l P S J z Q m d B R 0 J n Q U d C Z 0 0 9 I i A v P j x F b n R y e S B U e X B l P S J G a W x s Q 2 9 s d W 1 u T m F t Z X M i I F Z h b H V l P S J z W y Z x d W 9 0 O 1 R p c G 9 s b 2 d p Y S Z x d W 9 0 O y w m c X V v d D t N b 2 R p Z m l j Y S Z x d W 9 0 O y w m c X V v d D t N Z X N l J n F 1 b 3 Q 7 L C Z x d W 9 0 O 0 d p b 3 J u a S Z x d W 9 0 O y w m c X V v d D t H a W 9 y b m 8 m c X V v d D s s J n F 1 b 3 Q 7 T m 9 t Z S B H Y X J h J n F 1 b 3 Q 7 L C Z x d W 9 0 O 0 N p c m N v b G 8 m c X V v d D s s J n F 1 b 3 Q 7 W m 9 u Y S Z x d W 9 0 O 1 0 i I C 8 + P E V u d H J 5 I F R 5 c G U 9 I k Z p b G x F c n J v c k N v Z G U i I F Z h b H V l P S J z V W 5 r b m 9 3 b i I g L z 4 8 R W 5 0 c n k g V H l w Z T 0 i R m l s b E N v d W 5 0 I i B W Y W x 1 Z T 0 i b D E 2 N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Y W x l b m R h c m l v I E R p b G V 0 d G F u d G k v Q X V 0 b 1 J l b W 9 2 Z W R D b 2 x 1 b W 5 z M S 5 7 V G l w b 2 x v Z 2 l h L D B 9 J n F 1 b 3 Q 7 L C Z x d W 9 0 O 1 N l Y 3 R p b 2 4 x L 0 N h b G V u Z G F y a W 8 g R G l s Z X R 0 Y W 5 0 a S 9 B d X R v U m V t b 3 Z l Z E N v b H V t b n M x L n t N b 2 R p Z m l j Y S w x f S Z x d W 9 0 O y w m c X V v d D t T Z W N 0 a W 9 u M S 9 D Y W x l b m R h c m l v I E R p b G V 0 d G F u d G k v Q X V 0 b 1 J l b W 9 2 Z W R D b 2 x 1 b W 5 z M S 5 7 T W V z Z S w y f S Z x d W 9 0 O y w m c X V v d D t T Z W N 0 a W 9 u M S 9 D Y W x l b m R h c m l v I E R p b G V 0 d G F u d G k v Q X V 0 b 1 J l b W 9 2 Z W R D b 2 x 1 b W 5 z M S 5 7 R 2 l v c m 5 p L D N 9 J n F 1 b 3 Q 7 L C Z x d W 9 0 O 1 N l Y 3 R p b 2 4 x L 0 N h b G V u Z G F y a W 8 g R G l s Z X R 0 Y W 5 0 a S 9 B d X R v U m V t b 3 Z l Z E N v b H V t b n M x L n t H a W 9 y b m 8 s N H 0 m c X V v d D s s J n F 1 b 3 Q 7 U 2 V j d G l v b j E v Q 2 F s Z W 5 k Y X J p b y B E a W x l d H R h b n R p L 0 F 1 d G 9 S Z W 1 v d m V k Q 2 9 s d W 1 u c z E u e 0 5 v b W U g R 2 F y Y S w 1 f S Z x d W 9 0 O y w m c X V v d D t T Z W N 0 a W 9 u M S 9 D Y W x l b m R h c m l v I E R p b G V 0 d G F u d G k v Q X V 0 b 1 J l b W 9 2 Z W R D b 2 x 1 b W 5 z M S 5 7 Q 2 l y Y 2 9 s b y w 2 f S Z x d W 9 0 O y w m c X V v d D t T Z W N 0 a W 9 u M S 9 D Y W x l b m R h c m l v I E R p b G V 0 d G F u d G k v Q X V 0 b 1 J l b W 9 2 Z W R D b 2 x 1 b W 5 z M S 5 7 W m 9 u Y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D Y W x l b m R h c m l v I E R p b G V 0 d G F u d G k v Q X V 0 b 1 J l b W 9 2 Z W R D b 2 x 1 b W 5 z M S 5 7 V G l w b 2 x v Z 2 l h L D B 9 J n F 1 b 3 Q 7 L C Z x d W 9 0 O 1 N l Y 3 R p b 2 4 x L 0 N h b G V u Z G F y a W 8 g R G l s Z X R 0 Y W 5 0 a S 9 B d X R v U m V t b 3 Z l Z E N v b H V t b n M x L n t N b 2 R p Z m l j Y S w x f S Z x d W 9 0 O y w m c X V v d D t T Z W N 0 a W 9 u M S 9 D Y W x l b m R h c m l v I E R p b G V 0 d G F u d G k v Q X V 0 b 1 J l b W 9 2 Z W R D b 2 x 1 b W 5 z M S 5 7 T W V z Z S w y f S Z x d W 9 0 O y w m c X V v d D t T Z W N 0 a W 9 u M S 9 D Y W x l b m R h c m l v I E R p b G V 0 d G F u d G k v Q X V 0 b 1 J l b W 9 2 Z W R D b 2 x 1 b W 5 z M S 5 7 R 2 l v c m 5 p L D N 9 J n F 1 b 3 Q 7 L C Z x d W 9 0 O 1 N l Y 3 R p b 2 4 x L 0 N h b G V u Z G F y a W 8 g R G l s Z X R 0 Y W 5 0 a S 9 B d X R v U m V t b 3 Z l Z E N v b H V t b n M x L n t H a W 9 y b m 8 s N H 0 m c X V v d D s s J n F 1 b 3 Q 7 U 2 V j d G l v b j E v Q 2 F s Z W 5 k Y X J p b y B E a W x l d H R h b n R p L 0 F 1 d G 9 S Z W 1 v d m V k Q 2 9 s d W 1 u c z E u e 0 5 v b W U g R 2 F y Y S w 1 f S Z x d W 9 0 O y w m c X V v d D t T Z W N 0 a W 9 u M S 9 D Y W x l b m R h c m l v I E R p b G V 0 d G F u d G k v Q X V 0 b 1 J l b W 9 2 Z W R D b 2 x 1 b W 5 z M S 5 7 Q 2 l y Y 2 9 s b y w 2 f S Z x d W 9 0 O y w m c X V v d D t T Z W N 0 a W 9 u M S 9 D Y W x l b m R h c m l v I E R p b G V 0 d G F u d G k v Q X V 0 b 1 J l b W 9 2 Z W R D b 2 x 1 b W 5 z M S 5 7 W m 9 u Y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F s Z W 5 k Y X J p b y U y M E R p b G V 0 d G F u d G k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8 l M j B E a W x l d H R h b n R p L 1 J p b m 9 t a W 5 h d G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y U y M E F 0 d G l 2 a X Q l Q z M l Q T A l M j B H a W 9 2 Y W 5 p b G U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J l J T I w N T Q l M k Y 1 N C 9 S a W 9 y Z G l u Y X R l J T I w Y 2 9 s b 2 5 u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X p p b 2 5 h b G k v U m l v c m R p b m F 0 Z S U y M G N v b G 9 u b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l M k Y 1 N C 9 S a W 9 y Z G l u Y X R l J T I w Y 2 9 s b 2 5 u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0 Y v U m l v c m R p b m F 0 Z S U y M G N v b G 9 u b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U 5 U R V J S J T I w b y U y M F J F R 0 l P T k F M S S 9 S a W 9 y Z G l u Y X R l J T I w Y 2 9 s b 2 5 u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R l c m 5 h e m l v b m F s a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E t M D k t M D Z U M T Y 6 M z E 6 N D g u M z g 2 M D g 4 N 1 o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d G V y b m F 6 a W 9 u Y W x p L 0 1 v Z G l m a W N h d G 8 g d G l w b y 5 7 V G l w b 2 x v Z 2 l h L D N 9 J n F 1 b 3 Q 7 L C Z x d W 9 0 O 1 N l Y 3 R p b 2 4 x L 0 l u d G V y b m F 6 a W 9 u Y W x p L 0 1 v Z G l m a W N h d G 8 g d G l w b y 5 7 T W 9 k a W Z p Y 2 E s M n 0 m c X V v d D s s J n F 1 b 3 Q 7 U 2 V j d G l v b j E v S W 5 0 Z X J u Y X p p b 2 5 h b G k v T W 9 k a W Z p Y 2 F 0 b y B 0 a X B v L n t N Z X N l L D F 9 J n F 1 b 3 Q 7 L C Z x d W 9 0 O 1 N l Y 3 R p b 2 4 x L 0 l u d G V y b m F 6 a W 9 u Y W x p L 0 1 v Z G l m a W N h d G 8 g d G l w b y 5 7 Q 2 9 s b 2 5 u Y T E s M H 0 m c X V v d D s s J n F 1 b 3 Q 7 U 2 V j d G l v b j E v S W 5 0 Z X J u Y X p p b 2 5 h b G k v T 3 J p Z 2 l u Z S 5 7 Q 2 9 s b 2 5 u Y T I s O X 0 m c X V v d D s s J n F 1 b 3 Q 7 U 2 V j d G l v b j E v S W 5 0 Z X J u Y X p p b 2 5 h b G k v T W 9 k a W Z p Y 2 F 0 b y B 0 a X B v L n t O b 2 1 l I E d h c m E s N n 0 m c X V v d D s s J n F 1 b 3 Q 7 U 2 V j d G l v b j E v S W 5 0 Z X J u Y X p p b 2 5 h b G k v T W 9 k a W Z p Y 2 F 0 b y B 0 a X B v L n t D a X J j b 2 x v L D d 9 J n F 1 b 3 Q 7 L C Z x d W 9 0 O 1 N l Y 3 R p b 2 4 x L 0 l u d G V y b m F 6 a W 9 u Y W x p L 0 1 v Z G l m a W N h d G 8 g d G l w b y 5 7 W m 9 u Y S w 4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J b n R l c m 5 h e m l v b m F s a S 9 N b 2 R p Z m l j Y X R v I H R p c G 8 u e 1 R p c G 9 s b 2 d p Y S w z f S Z x d W 9 0 O y w m c X V v d D t T Z W N 0 a W 9 u M S 9 J b n R l c m 5 h e m l v b m F s a S 9 N b 2 R p Z m l j Y X R v I H R p c G 8 u e 0 1 v Z G l m a W N h L D J 9 J n F 1 b 3 Q 7 L C Z x d W 9 0 O 1 N l Y 3 R p b 2 4 x L 0 l u d G V y b m F 6 a W 9 u Y W x p L 0 1 v Z G l m a W N h d G 8 g d G l w b y 5 7 T W V z Z S w x f S Z x d W 9 0 O y w m c X V v d D t T Z W N 0 a W 9 u M S 9 J b n R l c m 5 h e m l v b m F s a S 9 N b 2 R p Z m l j Y X R v I H R p c G 8 u e 0 N v b G 9 u b m E x L D B 9 J n F 1 b 3 Q 7 L C Z x d W 9 0 O 1 N l Y 3 R p b 2 4 x L 0 l u d G V y b m F 6 a W 9 u Y W x p L 0 9 y a W d p b m U u e 0 N v b G 9 u b m E y L D l 9 J n F 1 b 3 Q 7 L C Z x d W 9 0 O 1 N l Y 3 R p b 2 4 x L 0 l u d G V y b m F 6 a W 9 u Y W x p L 0 1 v Z G l m a W N h d G 8 g d G l w b y 5 7 T m 9 t Z S B H Y X J h L D Z 9 J n F 1 b 3 Q 7 L C Z x d W 9 0 O 1 N l Y 3 R p b 2 4 x L 0 l u d G V y b m F 6 a W 9 u Y W x p L 0 1 v Z G l m a W N h d G 8 g d G l w b y 5 7 Q 2 l y Y 2 9 s b y w 3 f S Z x d W 9 0 O y w m c X V v d D t T Z W N 0 a W 9 u M S 9 J b n R l c m 5 h e m l v b m F s a S 9 N b 2 R p Z m l j Y X R v I H R p c G 8 u e 1 p v b m E s O H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W 5 0 Z X J u Y X p p b 2 5 h b G k l M j A o M i k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G V y b m F 6 a W 9 u Y W x p J T I w K D I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0 Z X J u Y X p p b 2 5 h b G k l M j A o M i k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G V y b m F 6 a W 9 u Y W x p J T I w K D I p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0 Z X J u Y X p p b 2 5 h b G k l M j A o M i k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R l c m 5 h e m l v b m F s a S U y M C g y K S 9 S a W 1 v c 3 N l J T I w Y 2 9 s b 2 5 u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J T I w R G l s Z X R 0 Y W 5 0 a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M Y X N 0 V X B k Y X R l Z C I g V m F s d W U 9 I m Q y M D I x L T E y L T I z V D E z O j Q 2 O j A x L j Y 1 M z c w N j d a I i A v P j x F b n R y e S B U e X B l P S J G a W x s Q 2 9 s d W 1 u V H l w Z X M i I F Z h b H V l P S J z Q m d B R 0 J n Q U d C Z 0 0 9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2 x 1 b W 5 O Y W 1 l c y I g V m F s d W U 9 I n N b J n F 1 b 3 Q 7 V G l w b 2 x v Z 2 l h J n F 1 b 3 Q 7 L C Z x d W 9 0 O 0 1 v Z G l m a W N h J n F 1 b 3 Q 7 L C Z x d W 9 0 O 0 1 l c 2 U m c X V v d D s s J n F 1 b 3 Q 7 R 2 l v c m 5 p J n F 1 b 3 Q 7 L C Z x d W 9 0 O 0 d p b 3 J u b y Z x d W 9 0 O y w m c X V v d D t O b 2 1 l I E d h c m E m c X V v d D s s J n F 1 b 3 Q 7 Q 2 l y Y 2 9 s b y Z x d W 9 0 O y w m c X V v d D t a b 2 5 h J n F 1 b 3 Q 7 X S I g L z 4 8 R W 5 0 c n k g V H l w Z T 0 i Q W R k Z W R U b 0 R h d G F N b 2 R l b C I g V m F s d W U 9 I m w w I i A v P j x F b n R y e S B U e X B l P S J M b 2 F k Z W R U b 0 F u Y W x 5 c 2 l z U 2 V y d m l j Z X M i I F Z h b H V l P S J s M C I g L z 4 8 R W 5 0 c n k g V H l w Z T 0 i T m F 2 a W d h d G l v b l N 0 Z X B O Y W 1 l I i B W Y W x 1 Z T 0 i c 0 5 h d m l n Y X p p b 2 5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Y W x l b m R h c m l v I E R p b G V 0 d G F u d G k v T 3 J p Z 2 l u Z S 5 7 V G l w b 2 x v Z 2 l h L D B 9 J n F 1 b 3 Q 7 L C Z x d W 9 0 O 1 N l Y 3 R p b 2 4 x L 0 N h b G V u Z G F y a W 8 g R G l s Z X R 0 Y W 5 0 a S 9 P c m l n a W 5 l L n t N b 2 R p Z m l j Y S w x f S Z x d W 9 0 O y w m c X V v d D t T Z W N 0 a W 9 u M S 9 D Y W x l b m R h c m l v I E R p b G V 0 d G F u d G k v T 3 J p Z 2 l u Z S 5 7 T W V z Z S w y f S Z x d W 9 0 O y w m c X V v d D t T Z W N 0 a W 9 u M S 9 D Y W x l b m R h c m l v I E R p b G V 0 d G F u d G k v T 3 J p Z 2 l u Z S 5 7 Q 2 9 s b 2 5 u Y T E s M 3 0 m c X V v d D s s J n F 1 b 3 Q 7 U 2 V j d G l v b j E v Q 2 F s Z W 5 k Y X J p b y B E a W x l d H R h b n R p L 0 9 y a W d p b m U u e 0 N v b G 9 u b m E y L D R 9 J n F 1 b 3 Q 7 L C Z x d W 9 0 O 1 N l Y 3 R p b 2 4 x L 0 N h b G V u Z G F y a W 8 g R G l s Z X R 0 Y W 5 0 a S 9 P c m l n a W 5 l L n t O b 2 1 l I E d h c m E s N X 0 m c X V v d D s s J n F 1 b 3 Q 7 U 2 V j d G l v b j E v Q 2 F s Z W 5 k Y X J p b y B E a W x l d H R h b n R p L 0 9 y a W d p b m U u e 0 N p c m N v b G 8 s N n 0 m c X V v d D s s J n F 1 b 3 Q 7 U 2 V j d G l v b j E v Q 2 F s Z W 5 k Y X J p b y B E a W x l d H R h b n R p L 0 9 y a W d p b m U u e 1 p v b m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2 F s Z W 5 k Y X J p b y B E a W x l d H R h b n R p L 0 9 y a W d p b m U u e 1 R p c G 9 s b 2 d p Y S w w f S Z x d W 9 0 O y w m c X V v d D t T Z W N 0 a W 9 u M S 9 D Y W x l b m R h c m l v I E R p b G V 0 d G F u d G k v T 3 J p Z 2 l u Z S 5 7 T W 9 k a W Z p Y 2 E s M X 0 m c X V v d D s s J n F 1 b 3 Q 7 U 2 V j d G l v b j E v Q 2 F s Z W 5 k Y X J p b y B E a W x l d H R h b n R p L 0 9 y a W d p b m U u e 0 1 l c 2 U s M n 0 m c X V v d D s s J n F 1 b 3 Q 7 U 2 V j d G l v b j E v Q 2 F s Z W 5 k Y X J p b y B E a W x l d H R h b n R p L 0 9 y a W d p b m U u e 0 N v b G 9 u b m E x L D N 9 J n F 1 b 3 Q 7 L C Z x d W 9 0 O 1 N l Y 3 R p b 2 4 x L 0 N h b G V u Z G F y a W 8 g R G l s Z X R 0 Y W 5 0 a S 9 P c m l n a W 5 l L n t D b 2 x v b m 5 h M i w 0 f S Z x d W 9 0 O y w m c X V v d D t T Z W N 0 a W 9 u M S 9 D Y W x l b m R h c m l v I E R p b G V 0 d G F u d G k v T 3 J p Z 2 l u Z S 5 7 T m 9 t Z S B H Y X J h L D V 9 J n F 1 b 3 Q 7 L C Z x d W 9 0 O 1 N l Y 3 R p b 2 4 x L 0 N h b G V u Z G F y a W 8 g R G l s Z X R 0 Y W 5 0 a S 9 P c m l n a W 5 l L n t D a X J j b 2 x v L D Z 9 J n F 1 b 3 Q 7 L C Z x d W 9 0 O 1 N l Y 3 R p b 2 4 x L 0 N h b G V u Z G F y a W 8 g R G l s Z X R 0 Y W 5 0 a S 9 P c m l n a W 5 l L n t a b 2 5 h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Y W x l b m R h c m l v J T I w R G l s Z X R 0 Y W 5 0 a S U y M C g y K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y U y M E R p b G V 0 d G F u d G k l M j A o M i k v U m l u b 2 1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X 0 F 0 d G l 2 a X Q l Q z M l Q T B f R 2 l v d m F u a W x l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D b 3 V u d C I g V m F s d W U 9 I m w y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w O F Q x N T o 1 N z o 0 N y 4 y M D E 1 N T c 0 W i I g L z 4 8 R W 5 0 c n k g V H l w Z T 0 i R m l s b E N v b H V t b l R 5 c G V z I i B W Y W x 1 Z T 0 i c 0 J n W U d C Z 1 l H Q X c 9 P S I g L z 4 8 R W 5 0 c n k g V H l w Z T 0 i R m l s b E N v b H V t b k 5 h b W V z I i B W Y W x 1 Z T 0 i c 1 s m c X V v d D t N b 2 R p Z m l j Y S Z x d W 9 0 O y w m c X V v d D t N Z X N l J n F 1 b 3 Q 7 L C Z x d W 9 0 O 0 N v b G 9 u b m E x J n F 1 b 3 Q 7 L C Z x d W 9 0 O 0 N v b G 9 u b m E y J n F 1 b 3 Q 7 L C Z x d W 9 0 O 0 5 v b W U g R 2 F y Y S Z x d W 9 0 O y w m c X V v d D t D a X J j b 2 x v J n F 1 b 3 Q 7 L C Z x d W 9 0 O 1 p v b m E m c X V v d D t d I i A v P j x F b n R y e S B U e X B l P S J R d W V y e U l E I i B W Y W x 1 Z T 0 i c z Q z Z D Z k Z G V m L W F i M z I t N D N j Z S 1 i M T N j L T k 0 M m U 2 M 2 I 1 O T Q w Y i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F s Z W 5 k Y X J p b 1 9 B d H R p d m l 0 w 6 B f R 2 l v d m F u a W x l I C g 2 K S 9 N b 2 R p Z m l j Y X R v I H R p c G 8 u e 0 1 v Z G l m a W N h L D J 9 J n F 1 b 3 Q 7 L C Z x d W 9 0 O 1 N l Y 3 R p b 2 4 x L 0 N h b G V u Z G F y a W 9 f Q X R 0 a X Z p d M O g X 0 d p b 3 Z h b m l s Z S A o N i k v T W 9 k a W Z p Y 2 F 0 b y B 0 a X B v L n t N Z X N l L D F 9 J n F 1 b 3 Q 7 L C Z x d W 9 0 O 1 N l Y 3 R p b 2 4 x L 0 N h b G V u Z G F y a W 9 f Q X R 0 a X Z p d M O g X 0 d p b 3 Z h b m l s Z S A o N i k v T W 9 k a W Z p Y 2 F 0 b y B 0 a X B v L n t D b 2 x v b m 5 h M S w w f S Z x d W 9 0 O y w m c X V v d D t T Z W N 0 a W 9 u M S 9 D Y W x l b m R h c m l v X 0 F 0 d G l 2 a X T D o F 9 H a W 9 2 Y W 5 p b G U g K D Y p L 0 1 v Z G l m a W N h d G 8 g d G l w b y 5 7 Q 2 9 s b 2 5 u Y T I s O X 0 m c X V v d D s s J n F 1 b 3 Q 7 U 2 V j d G l v b j E v Q 2 F s Z W 5 k Y X J p b 1 9 B d H R p d m l 0 w 6 B f R 2 l v d m F u a W x l I C g 2 K S 9 N b 2 R p Z m l j Y X R v I H R p c G 8 u e 0 5 v b W U g R 2 F y Y S w 2 f S Z x d W 9 0 O y w m c X V v d D t T Z W N 0 a W 9 u M S 9 D Y W x l b m R h c m l v X 0 F 0 d G l 2 a X T D o F 9 H a W 9 2 Y W 5 p b G U g K D Y p L 0 1 v Z G l m a W N h d G 8 g d G l w b y 5 7 Q 2 l y Y 2 9 s b y w 3 f S Z x d W 9 0 O y w m c X V v d D t T Z W N 0 a W 9 u M S 9 D Y W x l b m R h c m l v X 0 F 0 d G l 2 a X T D o F 9 H a W 9 2 Y W 5 p b G U g K D Y p L 0 1 v Z G l m a W N h d G 8 g d G l w b y 5 7 W m 9 u Y S w 4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D Y W x l b m R h c m l v X 0 F 0 d G l 2 a X T D o F 9 H a W 9 2 Y W 5 p b G U g K D Y p L 0 1 v Z G l m a W N h d G 8 g d G l w b y 5 7 T W 9 k a W Z p Y 2 E s M n 0 m c X V v d D s s J n F 1 b 3 Q 7 U 2 V j d G l v b j E v Q 2 F s Z W 5 k Y X J p b 1 9 B d H R p d m l 0 w 6 B f R 2 l v d m F u a W x l I C g 2 K S 9 N b 2 R p Z m l j Y X R v I H R p c G 8 u e 0 1 l c 2 U s M X 0 m c X V v d D s s J n F 1 b 3 Q 7 U 2 V j d G l v b j E v Q 2 F s Z W 5 k Y X J p b 1 9 B d H R p d m l 0 w 6 B f R 2 l v d m F u a W x l I C g 2 K S 9 N b 2 R p Z m l j Y X R v I H R p c G 8 u e 0 N v b G 9 u b m E x L D B 9 J n F 1 b 3 Q 7 L C Z x d W 9 0 O 1 N l Y 3 R p b 2 4 x L 0 N h b G V u Z G F y a W 9 f Q X R 0 a X Z p d M O g X 0 d p b 3 Z h b m l s Z S A o N i k v T W 9 k a W Z p Y 2 F 0 b y B 0 a X B v L n t D b 2 x v b m 5 h M i w 5 f S Z x d W 9 0 O y w m c X V v d D t T Z W N 0 a W 9 u M S 9 D Y W x l b m R h c m l v X 0 F 0 d G l 2 a X T D o F 9 H a W 9 2 Y W 5 p b G U g K D Y p L 0 1 v Z G l m a W N h d G 8 g d G l w b y 5 7 T m 9 t Z S B H Y X J h L D Z 9 J n F 1 b 3 Q 7 L C Z x d W 9 0 O 1 N l Y 3 R p b 2 4 x L 0 N h b G V u Z G F y a W 9 f Q X R 0 a X Z p d M O g X 0 d p b 3 Z h b m l s Z S A o N i k v T W 9 k a W Z p Y 2 F 0 b y B 0 a X B v L n t D a X J j b 2 x v L D d 9 J n F 1 b 3 Q 7 L C Z x d W 9 0 O 1 N l Y 3 R p b 2 4 x L 0 N h b G V u Z G F y a W 9 f Q X R 0 a X Z p d M O g X 0 d p b 3 Z h b m l s Z S A o N i k v T W 9 k a W Z p Y 2 F 0 b y B 0 a X B v L n t a b 2 5 h L D h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F s Z W 5 k Y X J p b 1 9 B d H R p d m l 0 J U M z J U E w X 0 d p b 3 Z h b m l s Z S U y M C g 2 K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1 9 B d H R p d m l 0 J U M z J U E w X 0 d p b 3 Z h b m l s Z S U y M C g 2 K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9 f Q X R 0 a X Z p d C V D M y V B M F 9 H a W 9 2 Y W 5 p b G U l M j A o N i k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9 f Q X R 0 a X Z p d C V D M y V B M F 9 H a W 9 2 Y W 5 p b G U l M j A o N i k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X 0 F 0 d G l 2 a X Q l Q z M l Q T B f R 2 l v d m F u a W x l J T I w K D Y p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1 9 B d H R p d m l 0 J U M z J U E w X 0 d p b 3 Z h b m l s Z S U y M C g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w O F Q x N T o 1 N z o 0 N y 4 y M z k 1 N T k 2 W i I g L z 4 8 R W 5 0 c n k g V H l w Z T 0 i R m l s b E N v b H V t b l R 5 c G V z I i B W Y W x 1 Z T 0 i c 0 J n W U d C Z 1 l H Q X c 9 P S I g L z 4 8 R W 5 0 c n k g V H l w Z T 0 i R m l s b E N v b H V t b k 5 h b W V z I i B W Y W x 1 Z T 0 i c 1 s m c X V v d D t N b 2 R p Z m l j Y S Z x d W 9 0 O y w m c X V v d D t N Z X N l J n F 1 b 3 Q 7 L C Z x d W 9 0 O 0 N v b G 9 u b m E x J n F 1 b 3 Q 7 L C Z x d W 9 0 O 0 N v b G 9 u b m E y J n F 1 b 3 Q 7 L C Z x d W 9 0 O 0 5 v b W U g R 2 F y Y S Z x d W 9 0 O y w m c X V v d D t D a X J j b 2 x v J n F 1 b 3 Q 7 L C Z x d W 9 0 O 1 p v b m E m c X V v d D t d I i A v P j x F b n R y e S B U e X B l P S J R d W V y e U l E I i B W Y W x 1 Z T 0 i c z R k N G E 5 M D k 5 L T U 3 N T E t N G I x M C 1 i Z j k 2 L T Q 0 O G R j N m M y M 2 U 2 Z i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F s Z W 5 k Y X J p b 1 9 B d H R p d m l 0 w 6 B f R 2 l v d m F u a W x l I C g 3 K S 9 N b 2 R p Z m l j Y X R v I H R p c G 8 u e 0 1 v Z G l m a W N h L D J 9 J n F 1 b 3 Q 7 L C Z x d W 9 0 O 1 N l Y 3 R p b 2 4 x L 0 N h b G V u Z G F y a W 9 f Q X R 0 a X Z p d M O g X 0 d p b 3 Z h b m l s Z S A o N y k v T W 9 k a W Z p Y 2 F 0 b y B 0 a X B v L n t N Z X N l L D F 9 J n F 1 b 3 Q 7 L C Z x d W 9 0 O 1 N l Y 3 R p b 2 4 x L 0 N h b G V u Z G F y a W 9 f Q X R 0 a X Z p d M O g X 0 d p b 3 Z h b m l s Z S A o N y k v T W 9 k a W Z p Y 2 F 0 b y B 0 a X B v L n t D b 2 x v b m 5 h M S w w f S Z x d W 9 0 O y w m c X V v d D t T Z W N 0 a W 9 u M S 9 D Y W x l b m R h c m l v X 0 F 0 d G l 2 a X T D o F 9 H a W 9 2 Y W 5 p b G U g K D c p L 0 1 v Z G l m a W N h d G 8 g d G l w b y 5 7 Q 2 9 s b 2 5 u Y T I s O X 0 m c X V v d D s s J n F 1 b 3 Q 7 U 2 V j d G l v b j E v Q 2 F s Z W 5 k Y X J p b 1 9 B d H R p d m l 0 w 6 B f R 2 l v d m F u a W x l I C g 3 K S 9 N b 2 R p Z m l j Y X R v I H R p c G 8 u e 0 5 v b W U g R 2 F y Y S w 2 f S Z x d W 9 0 O y w m c X V v d D t T Z W N 0 a W 9 u M S 9 D Y W x l b m R h c m l v X 0 F 0 d G l 2 a X T D o F 9 H a W 9 2 Y W 5 p b G U g K D c p L 0 1 v Z G l m a W N h d G 8 g d G l w b y 5 7 Q 2 l y Y 2 9 s b y w 3 f S Z x d W 9 0 O y w m c X V v d D t T Z W N 0 a W 9 u M S 9 D Y W x l b m R h c m l v X 0 F 0 d G l 2 a X T D o F 9 H a W 9 2 Y W 5 p b G U g K D c p L 0 1 v Z G l m a W N h d G 8 g d G l w b y 5 7 W m 9 u Y S w 4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D Y W x l b m R h c m l v X 0 F 0 d G l 2 a X T D o F 9 H a W 9 2 Y W 5 p b G U g K D c p L 0 1 v Z G l m a W N h d G 8 g d G l w b y 5 7 T W 9 k a W Z p Y 2 E s M n 0 m c X V v d D s s J n F 1 b 3 Q 7 U 2 V j d G l v b j E v Q 2 F s Z W 5 k Y X J p b 1 9 B d H R p d m l 0 w 6 B f R 2 l v d m F u a W x l I C g 3 K S 9 N b 2 R p Z m l j Y X R v I H R p c G 8 u e 0 1 l c 2 U s M X 0 m c X V v d D s s J n F 1 b 3 Q 7 U 2 V j d G l v b j E v Q 2 F s Z W 5 k Y X J p b 1 9 B d H R p d m l 0 w 6 B f R 2 l v d m F u a W x l I C g 3 K S 9 N b 2 R p Z m l j Y X R v I H R p c G 8 u e 0 N v b G 9 u b m E x L D B 9 J n F 1 b 3 Q 7 L C Z x d W 9 0 O 1 N l Y 3 R p b 2 4 x L 0 N h b G V u Z G F y a W 9 f Q X R 0 a X Z p d M O g X 0 d p b 3 Z h b m l s Z S A o N y k v T W 9 k a W Z p Y 2 F 0 b y B 0 a X B v L n t D b 2 x v b m 5 h M i w 5 f S Z x d W 9 0 O y w m c X V v d D t T Z W N 0 a W 9 u M S 9 D Y W x l b m R h c m l v X 0 F 0 d G l 2 a X T D o F 9 H a W 9 2 Y W 5 p b G U g K D c p L 0 1 v Z G l m a W N h d G 8 g d G l w b y 5 7 T m 9 t Z S B H Y X J h L D Z 9 J n F 1 b 3 Q 7 L C Z x d W 9 0 O 1 N l Y 3 R p b 2 4 x L 0 N h b G V u Z G F y a W 9 f Q X R 0 a X Z p d M O g X 0 d p b 3 Z h b m l s Z S A o N y k v T W 9 k a W Z p Y 2 F 0 b y B 0 a X B v L n t D a X J j b 2 x v L D d 9 J n F 1 b 3 Q 7 L C Z x d W 9 0 O 1 N l Y 3 R p b 2 4 x L 0 N h b G V u Z G F y a W 9 f Q X R 0 a X Z p d M O g X 0 d p b 3 Z h b m l s Z S A o N y k v T W 9 k a W Z p Y 2 F 0 b y B 0 a X B v L n t a b 2 5 h L D h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F s Z W 5 k Y X J p b 1 9 B d H R p d m l 0 J U M z J U E w X 0 d p b 3 Z h b m l s Z S U y M C g 3 K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1 9 B d H R p d m l 0 J U M z J U E w X 0 d p b 3 Z h b m l s Z S U y M C g 3 K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9 f Q X R 0 a X Z p d C V D M y V B M F 9 H a W 9 2 Y W 5 p b G U l M j A o N y k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9 f Q X R 0 a X Z p d C V D M y V B M F 9 H a W 9 2 Y W 5 p b G U l M j A o N y k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X 0 F 0 d G l 2 a X Q l Q z M l Q T B f R 2 l v d m F u a W x l J T I w K D c p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j Z W 1 i c m U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a W N l b W J y Z S U y M D I w M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2 R p Y 2 V t Y n J l X z I w M j I i I C 8 + P E V u d H J 5 I F R 5 c G U 9 I k Z p b G x l Z E N v b X B s Z X R l U m V z d W x 0 V G 9 X b 3 J r c 2 h l Z X Q i I F Z h b H V l P S J s M S I g L z 4 8 R W 5 0 c n k g V H l w Z T 0 i U X V l c n l J R C I g V m F s d W U 9 I n N l M T F k M j I 0 M y 0 z Z D k 2 L T Q w O G E t Y W E x M y 0 1 M z N k O G R k Z T l i N m I i I C 8 + P E V u d H J 5 I F R 5 c G U 9 I k Z p b G x F c n J v c k N v d W 5 0 I i B W Y W x 1 Z T 0 i b D A i I C 8 + P E V u d H J 5 I F R 5 c G U 9 I k Z p b G x M Y X N 0 V X B k Y X R l Z C I g V m F s d W U 9 I m Q y M D I z L T A 2 L T E 2 V D A 4 O j M 0 O j U 3 L j U 1 O T U x N T Z a I i A v P j x F b n R y e S B U e X B l P S J G a W x s Q 2 9 s d W 1 u V H l w Z X M i I F Z h b H V l P S J z Q U F Z Q U F B Q U F C Z 0 F B Q U F B Q U F B Q U E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s s J n F 1 b 3 Q 7 Q 2 9 s b 2 5 u Y T M m c X V v d D s s J n F 1 b 3 Q 7 R G F 0 Y S B w a W V u Y S B p b m l 6 a W 8 m c X V v d D s s J n F 1 b 3 Q 7 R G F 0 Y S B w a W V u Y S B m a W 5 l J n F 1 b 3 Q 7 L C Z x d W 9 0 O 0 d p b 3 J u b y B p b m l 6 a W 8 m c X V v d D s s J n F 1 b 3 Q 7 R 2 l v c m 5 v I G Z p b m U m c X V v d D s s J n F 1 b 3 Q 7 Q 2 9 s b 2 5 u Y T I m c X V v d D t d I i A v P j x F b n R y e S B U e X B l P S J G a W x s R X J y b 3 J D b 2 R l I i B W Y W x 1 Z T 0 i c 1 V u a 2 5 v d 2 4 i I C 8 + P E V u d H J 5 I F R 5 c G U 9 I k Z p b G x D b 3 V u d C I g V m F s d W U 9 I m w 2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a W N l b W J y Z S A y M D I y L 0 F 1 d G 9 S Z W 1 v d m V k Q 2 9 s d W 1 u c z E u e 0 N v b G 9 u b m E x L D B 9 J n F 1 b 3 Q 7 L C Z x d W 9 0 O 1 N l Y 3 R p b 2 4 x L 2 R p Y 2 V t Y n J l I D I w M j I v Q X V 0 b 1 J l b W 9 2 Z W R D b 2 x 1 b W 5 z M S 5 7 T W V z Z S w x f S Z x d W 9 0 O y w m c X V v d D t T Z W N 0 a W 9 u M S 9 k a W N l b W J y Z S A y M D I y L 0 F 1 d G 9 S Z W 1 v d m V k Q 2 9 s d W 1 u c z E u e 0 1 v Z G l m a W N h L D J 9 J n F 1 b 3 Q 7 L C Z x d W 9 0 O 1 N l Y 3 R p b 2 4 x L 2 R p Y 2 V t Y n J l I D I w M j I v Q X V 0 b 1 J l b W 9 2 Z W R D b 2 x 1 b W 5 z M S 5 7 V G l w b 2 x v Z 2 l h L D N 9 J n F 1 b 3 Q 7 L C Z x d W 9 0 O 1 N l Y 3 R p b 2 4 x L 2 R p Y 2 V t Y n J l I D I w M j I v Q X V 0 b 1 J l b W 9 2 Z W R D b 2 x 1 b W 5 z M S 5 7 R G F 0 Y S B p b m l 6 a W 8 s N H 0 m c X V v d D s s J n F 1 b 3 Q 7 U 2 V j d G l v b j E v Z G l j Z W 1 i c m U g M j A y M i 9 B d X R v U m V t b 3 Z l Z E N v b H V t b n M x L n t E Y X R h I G Z p b m U s N X 0 m c X V v d D s s J n F 1 b 3 Q 7 U 2 V j d G l v b j E v Z G l j Z W 1 i c m U g M j A y M i 9 B d X R v U m V t b 3 Z l Z E N v b H V t b n M x L n t O b 2 1 l I E d h c m E s N n 0 m c X V v d D s s J n F 1 b 3 Q 7 U 2 V j d G l v b j E v Z G l j Z W 1 i c m U g M j A y M i 9 B d X R v U m V t b 3 Z l Z E N v b H V t b n M x L n t D a X J j b 2 x v L D d 9 J n F 1 b 3 Q 7 L C Z x d W 9 0 O 1 N l Y 3 R p b 2 4 x L 2 R p Y 2 V t Y n J l I D I w M j I v Q X V 0 b 1 J l b W 9 2 Z W R D b 2 x 1 b W 5 z M S 5 7 W m 9 u Y S w 4 f S Z x d W 9 0 O y w m c X V v d D t T Z W N 0 a W 9 u M S 9 k a W N l b W J y Z S A y M D I y L 0 F 1 d G 9 S Z W 1 v d m V k Q 2 9 s d W 1 u c z E u e 0 N v b G 9 u b m E z L D l 9 J n F 1 b 3 Q 7 L C Z x d W 9 0 O 1 N l Y 3 R p b 2 4 x L 2 R p Y 2 V t Y n J l I D I w M j I v Q X V 0 b 1 J l b W 9 2 Z W R D b 2 x 1 b W 5 z M S 5 7 R G F 0 Y S B w a W V u Y S B p b m l 6 a W 8 s M T B 9 J n F 1 b 3 Q 7 L C Z x d W 9 0 O 1 N l Y 3 R p b 2 4 x L 2 R p Y 2 V t Y n J l I D I w M j I v Q X V 0 b 1 J l b W 9 2 Z W R D b 2 x 1 b W 5 z M S 5 7 R G F 0 Y S B w a W V u Y S B m a W 5 l L D E x f S Z x d W 9 0 O y w m c X V v d D t T Z W N 0 a W 9 u M S 9 k a W N l b W J y Z S A y M D I y L 0 F 1 d G 9 S Z W 1 v d m V k Q 2 9 s d W 1 u c z E u e 0 d p b 3 J u b y B p b m l 6 a W 8 s M T J 9 J n F 1 b 3 Q 7 L C Z x d W 9 0 O 1 N l Y 3 R p b 2 4 x L 2 R p Y 2 V t Y n J l I D I w M j I v Q X V 0 b 1 J l b W 9 2 Z W R D b 2 x 1 b W 5 z M S 5 7 R 2 l v c m 5 v I G Z p b m U s M T N 9 J n F 1 b 3 Q 7 L C Z x d W 9 0 O 1 N l Y 3 R p b 2 4 x L 2 R p Y 2 V t Y n J l I D I w M j I v Q X V 0 b 1 J l b W 9 2 Z W R D b 2 x 1 b W 5 z M S 5 7 Q 2 9 s b 2 5 u Y T I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k a W N l b W J y Z S A y M D I y L 0 F 1 d G 9 S Z W 1 v d m V k Q 2 9 s d W 1 u c z E u e 0 N v b G 9 u b m E x L D B 9 J n F 1 b 3 Q 7 L C Z x d W 9 0 O 1 N l Y 3 R p b 2 4 x L 2 R p Y 2 V t Y n J l I D I w M j I v Q X V 0 b 1 J l b W 9 2 Z W R D b 2 x 1 b W 5 z M S 5 7 T W V z Z S w x f S Z x d W 9 0 O y w m c X V v d D t T Z W N 0 a W 9 u M S 9 k a W N l b W J y Z S A y M D I y L 0 F 1 d G 9 S Z W 1 v d m V k Q 2 9 s d W 1 u c z E u e 0 1 v Z G l m a W N h L D J 9 J n F 1 b 3 Q 7 L C Z x d W 9 0 O 1 N l Y 3 R p b 2 4 x L 2 R p Y 2 V t Y n J l I D I w M j I v Q X V 0 b 1 J l b W 9 2 Z W R D b 2 x 1 b W 5 z M S 5 7 V G l w b 2 x v Z 2 l h L D N 9 J n F 1 b 3 Q 7 L C Z x d W 9 0 O 1 N l Y 3 R p b 2 4 x L 2 R p Y 2 V t Y n J l I D I w M j I v Q X V 0 b 1 J l b W 9 2 Z W R D b 2 x 1 b W 5 z M S 5 7 R G F 0 Y S B p b m l 6 a W 8 s N H 0 m c X V v d D s s J n F 1 b 3 Q 7 U 2 V j d G l v b j E v Z G l j Z W 1 i c m U g M j A y M i 9 B d X R v U m V t b 3 Z l Z E N v b H V t b n M x L n t E Y X R h I G Z p b m U s N X 0 m c X V v d D s s J n F 1 b 3 Q 7 U 2 V j d G l v b j E v Z G l j Z W 1 i c m U g M j A y M i 9 B d X R v U m V t b 3 Z l Z E N v b H V t b n M x L n t O b 2 1 l I E d h c m E s N n 0 m c X V v d D s s J n F 1 b 3 Q 7 U 2 V j d G l v b j E v Z G l j Z W 1 i c m U g M j A y M i 9 B d X R v U m V t b 3 Z l Z E N v b H V t b n M x L n t D a X J j b 2 x v L D d 9 J n F 1 b 3 Q 7 L C Z x d W 9 0 O 1 N l Y 3 R p b 2 4 x L 2 R p Y 2 V t Y n J l I D I w M j I v Q X V 0 b 1 J l b W 9 2 Z W R D b 2 x 1 b W 5 z M S 5 7 W m 9 u Y S w 4 f S Z x d W 9 0 O y w m c X V v d D t T Z W N 0 a W 9 u M S 9 k a W N l b W J y Z S A y M D I y L 0 F 1 d G 9 S Z W 1 v d m V k Q 2 9 s d W 1 u c z E u e 0 N v b G 9 u b m E z L D l 9 J n F 1 b 3 Q 7 L C Z x d W 9 0 O 1 N l Y 3 R p b 2 4 x L 2 R p Y 2 V t Y n J l I D I w M j I v Q X V 0 b 1 J l b W 9 2 Z W R D b 2 x 1 b W 5 z M S 5 7 R G F 0 Y S B w a W V u Y S B p b m l 6 a W 8 s M T B 9 J n F 1 b 3 Q 7 L C Z x d W 9 0 O 1 N l Y 3 R p b 2 4 x L 2 R p Y 2 V t Y n J l I D I w M j I v Q X V 0 b 1 J l b W 9 2 Z W R D b 2 x 1 b W 5 z M S 5 7 R G F 0 Y S B w a W V u Y S B m a W 5 l L D E x f S Z x d W 9 0 O y w m c X V v d D t T Z W N 0 a W 9 u M S 9 k a W N l b W J y Z S A y M D I y L 0 F 1 d G 9 S Z W 1 v d m V k Q 2 9 s d W 1 u c z E u e 0 d p b 3 J u b y B p b m l 6 a W 8 s M T J 9 J n F 1 b 3 Q 7 L C Z x d W 9 0 O 1 N l Y 3 R p b 2 4 x L 2 R p Y 2 V t Y n J l I D I w M j I v Q X V 0 b 1 J l b W 9 2 Z W R D b 2 x 1 b W 5 z M S 5 7 R 2 l v c m 5 v I G Z p b m U s M T N 9 J n F 1 b 3 Q 7 L C Z x d W 9 0 O 1 N l Y 3 R p b 2 4 x L 2 R p Y 2 V t Y n J l I D I w M j I v Q X V 0 b 1 J l b W 9 2 Z W R D b 2 x 1 b W 5 z M S 5 7 Q 2 9 s b 2 5 u Y T I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a W N l b W J y Z S U y M D I w M j I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p Y 2 V t Y n J l J T I w M j A y M i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8 l M j B B d H R p d m l 0 J U M z J U E w J T I w R 2 l v d m F u a W x l L 1 F 1 Z X J 5 J T I w Y W N j b 2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J T I w Q X R 0 a X Z p d C V D M y V B M C U y M E d p b 3 Z h b m l s Z S 9 S a W 1 v c 3 N l J T I w Y 2 9 s b 2 5 u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Q V J B X 1 J F R 0 9 M Q U 1 F T l R P X 1 N Q R U N J Q U x F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H Q V J B X 1 J F R 0 9 M Q U 1 F T l R P X 1 N Q R U N J Q U x F I i A v P j x F b n R y e S B U e X B l P S J G a W x s Z W R D b 2 1 w b G V 0 Z V J l c 3 V s d F R v V 2 9 y a 3 N o Z W V 0 I i B W Y W x 1 Z T 0 i b D E i I C 8 + P E V u d H J 5 I F R 5 c G U 9 I l F 1 Z X J 5 S U Q i I F Z h b H V l P S J z O D Z k Y m Y x N m E t N D N i O S 0 0 N z Z k L T g 4 M z c t N T l j Y j V h Y m Q 1 M D k x I i A v P j x F b n R y e S B U e X B l P S J G a W x s R X J y b 3 J D b 3 V u d C I g V m F s d W U 9 I m w w I i A v P j x F b n R y e S B U e X B l P S J G a W x s T G F z d F V w Z G F 0 Z W Q i I F Z h b H V l P S J k M j A y M y 0 w N i 0 x N l Q w O D o z N D o 1 N C 4 4 N j E 5 M z A w W i I g L z 4 8 R W 5 0 c n k g V H l w Z T 0 i R m l s b E N v b H V t b l R 5 c G V z I i B W Y W x 1 Z T 0 i c 0 J n Q U d C Z 1 l H Q m d N P S I g L z 4 8 R W 5 0 c n k g V H l w Z T 0 i R m l s b E N v b H V t b k 5 h b W V z I i B W Y W x 1 Z T 0 i c 1 s m c X V v d D t U a X B v b G 9 n a W E m c X V v d D s s J n F 1 b 3 Q 7 T W 9 k a W Z p Y 2 E m c X V v d D s s J n F 1 b 3 Q 7 T W V z Z S Z x d W 9 0 O y w m c X V v d D t D b 2 x v b m 5 h M S Z x d W 9 0 O y w m c X V v d D t D b 2 x v b m 5 h M i Z x d W 9 0 O y w m c X V v d D t O b 2 1 l I E d h c m E m c X V v d D s s J n F 1 b 3 Q 7 Q 2 l y Y 2 9 s b y Z x d W 9 0 O y w m c X V v d D t a b 2 5 h J n F 1 b 3 Q 7 X S I g L z 4 8 R W 5 0 c n k g V H l w Z T 0 i R m l s b E V y c m 9 y Q 2 9 k Z S I g V m F s d W U 9 I n N V b m t u b 3 d u I i A v P j x F b n R y e S B U e X B l P S J G a W x s Q 2 9 1 b n Q i I F Z h b H V l P S J s N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Q V J B X 1 J F R 0 9 M Q U 1 F T l R P X 1 N Q R U N J Q U x F L 0 F 1 d G 9 S Z W 1 v d m V k Q 2 9 s d W 1 u c z E u e 1 R p c G 9 s b 2 d p Y S w w f S Z x d W 9 0 O y w m c X V v d D t T Z W N 0 a W 9 u M S 9 H Q V J B X 1 J F R 0 9 M Q U 1 F T l R P X 1 N Q R U N J Q U x F L 0 F 1 d G 9 S Z W 1 v d m V k Q 2 9 s d W 1 u c z E u e 0 1 v Z G l m a W N h L D F 9 J n F 1 b 3 Q 7 L C Z x d W 9 0 O 1 N l Y 3 R p b 2 4 x L 0 d B U k F f U k V H T 0 x B T U V O V E 9 f U 1 B F Q 0 l B T E U v Q X V 0 b 1 J l b W 9 2 Z W R D b 2 x 1 b W 5 z M S 5 7 T W V z Z S w y f S Z x d W 9 0 O y w m c X V v d D t T Z W N 0 a W 9 u M S 9 H Q V J B X 1 J F R 0 9 M Q U 1 F T l R P X 1 N Q R U N J Q U x F L 0 F 1 d G 9 S Z W 1 v d m V k Q 2 9 s d W 1 u c z E u e 0 N v b G 9 u b m E x L D N 9 J n F 1 b 3 Q 7 L C Z x d W 9 0 O 1 N l Y 3 R p b 2 4 x L 0 d B U k F f U k V H T 0 x B T U V O V E 9 f U 1 B F Q 0 l B T E U v Q X V 0 b 1 J l b W 9 2 Z W R D b 2 x 1 b W 5 z M S 5 7 Q 2 9 s b 2 5 u Y T I s N H 0 m c X V v d D s s J n F 1 b 3 Q 7 U 2 V j d G l v b j E v R 0 F S Q V 9 S R U d P T E F N R U 5 U T 1 9 T U E V D S U F M R S 9 B d X R v U m V t b 3 Z l Z E N v b H V t b n M x L n t O b 2 1 l I E d h c m E s N X 0 m c X V v d D s s J n F 1 b 3 Q 7 U 2 V j d G l v b j E v R 0 F S Q V 9 S R U d P T E F N R U 5 U T 1 9 T U E V D S U F M R S 9 B d X R v U m V t b 3 Z l Z E N v b H V t b n M x L n t D a X J j b 2 x v L D Z 9 J n F 1 b 3 Q 7 L C Z x d W 9 0 O 1 N l Y 3 R p b 2 4 x L 0 d B U k F f U k V H T 0 x B T U V O V E 9 f U 1 B F Q 0 l B T E U v Q X V 0 b 1 J l b W 9 2 Z W R D b 2 x 1 b W 5 z M S 5 7 W m 9 u Y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H Q V J B X 1 J F R 0 9 M Q U 1 F T l R P X 1 N Q R U N J Q U x F L 0 F 1 d G 9 S Z W 1 v d m V k Q 2 9 s d W 1 u c z E u e 1 R p c G 9 s b 2 d p Y S w w f S Z x d W 9 0 O y w m c X V v d D t T Z W N 0 a W 9 u M S 9 H Q V J B X 1 J F R 0 9 M Q U 1 F T l R P X 1 N Q R U N J Q U x F L 0 F 1 d G 9 S Z W 1 v d m V k Q 2 9 s d W 1 u c z E u e 0 1 v Z G l m a W N h L D F 9 J n F 1 b 3 Q 7 L C Z x d W 9 0 O 1 N l Y 3 R p b 2 4 x L 0 d B U k F f U k V H T 0 x B T U V O V E 9 f U 1 B F Q 0 l B T E U v Q X V 0 b 1 J l b W 9 2 Z W R D b 2 x 1 b W 5 z M S 5 7 T W V z Z S w y f S Z x d W 9 0 O y w m c X V v d D t T Z W N 0 a W 9 u M S 9 H Q V J B X 1 J F R 0 9 M Q U 1 F T l R P X 1 N Q R U N J Q U x F L 0 F 1 d G 9 S Z W 1 v d m V k Q 2 9 s d W 1 u c z E u e 0 N v b G 9 u b m E x L D N 9 J n F 1 b 3 Q 7 L C Z x d W 9 0 O 1 N l Y 3 R p b 2 4 x L 0 d B U k F f U k V H T 0 x B T U V O V E 9 f U 1 B F Q 0 l B T E U v Q X V 0 b 1 J l b W 9 2 Z W R D b 2 x 1 b W 5 z M S 5 7 Q 2 9 s b 2 5 u Y T I s N H 0 m c X V v d D s s J n F 1 b 3 Q 7 U 2 V j d G l v b j E v R 0 F S Q V 9 S R U d P T E F N R U 5 U T 1 9 T U E V D S U F M R S 9 B d X R v U m V t b 3 Z l Z E N v b H V t b n M x L n t O b 2 1 l I E d h c m E s N X 0 m c X V v d D s s J n F 1 b 3 Q 7 U 2 V j d G l v b j E v R 0 F S Q V 9 S R U d P T E F N R U 5 U T 1 9 T U E V D S U F M R S 9 B d X R v U m V t b 3 Z l Z E N v b H V t b n M x L n t D a X J j b 2 x v L D Z 9 J n F 1 b 3 Q 7 L C Z x d W 9 0 O 1 N l Y 3 R p b 2 4 x L 0 d B U k F f U k V H T 0 x B T U V O V E 9 f U 1 B F Q 0 l B T E U v Q X V 0 b 1 J l b W 9 2 Z W R D b 2 x 1 b W 5 z M S 5 7 W m 9 u Y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F S Q V 9 S R U d P T E F N R U 5 U T 1 9 T U E V D S U F M R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F S Q V 9 S R U d P T E F N R U 5 U T 1 9 T U E V D S U F M R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B U k F f U k V H T 0 x B T U V O V E 9 f U 1 B F Q 0 l B T E U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B U k F f U k V H T 0 x B T U V O V E 9 f U 1 B F Q 0 l B T E U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Q V J B X 1 J F R 0 9 M Q U 1 F T l R P X 1 N Q R U N J Q U x F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y U y M E R p b G V 0 d G F u d G k l M j A o M i k v U X V l c n k l M j B h Y 2 N v Z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8 l M j B E a W x l d H R h b n R p L 1 F 1 Z X J 5 J T I w Y W N j b 2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J T I w R G l s Z X R 0 Y W 5 0 a S 9 G a W x 0 c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y U y M E F 0 d G l 2 a X Q l Q z M l Q T A l M j B H a W 9 2 Y W 5 p b G U v R m l s d H J h d G U l M j B y a W d o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q j y c B X U a m R 4 K I L i C w i f d p A A A A A A I A A A A A A B B m A A A A A Q A A I A A A A L i 7 5 G R z z + C p s k g r + T R 5 U d x a W / j 3 S 1 r m Z M 5 M O 6 E 7 E v m r A A A A A A 6 A A A A A A g A A I A A A A C s k a 2 h r 6 7 Q y g 3 x M R Y p H E 4 j X N S p 2 4 m G P j z 8 / X r w O h Q N / U A A A A M o 5 J A q Z n o S L Y 4 Z i j t 9 G f w 9 1 X K Q 5 h u 0 g B S z Z 4 P L N E L V k G a u Z 3 5 t 7 X E S E l C N N g e e D b 3 Z Q L i 4 / Y r G e h a 9 + w A / T c z j U 6 d X P M w b m J L + A H f 5 q l m E p Q A A A A J o h z N k I 7 y G K j m 8 Y D 7 6 7 M y c O y 8 d C a L U e F H I R j V C k 6 Z t x P l S o Q u x 0 w i X U + O W 8 + C B m o p h I i H y 0 J X 6 9 r 5 3 3 0 l x 8 z R U = < / D a t a M a s h u p > 
</file>

<file path=customXml/itemProps1.xml><?xml version="1.0" encoding="utf-8"?>
<ds:datastoreItem xmlns:ds="http://schemas.openxmlformats.org/officeDocument/2006/customXml" ds:itemID="{19257D7C-D31D-475A-AAFC-E5FA17FF8C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5</vt:i4>
      </vt:variant>
    </vt:vector>
  </HeadingPairs>
  <TitlesOfParts>
    <vt:vector size="31" baseType="lpstr">
      <vt:lpstr>Foglio6</vt:lpstr>
      <vt:lpstr>Foglio11</vt:lpstr>
      <vt:lpstr>Foglio7</vt:lpstr>
      <vt:lpstr>Foglio12</vt:lpstr>
      <vt:lpstr>Foglio13</vt:lpstr>
      <vt:lpstr>Foglio23</vt:lpstr>
      <vt:lpstr>Foglio24</vt:lpstr>
      <vt:lpstr>Calendario Att. Dilettantistica</vt:lpstr>
      <vt:lpstr>Foglio25</vt:lpstr>
      <vt:lpstr>GARA_REGOLAMENTO_SPECIALE</vt:lpstr>
      <vt:lpstr>Calendario Attività Giovanile</vt:lpstr>
      <vt:lpstr>Foglio8</vt:lpstr>
      <vt:lpstr>Foglio9</vt:lpstr>
      <vt:lpstr>Foglio10</vt:lpstr>
      <vt:lpstr>Foglio14</vt:lpstr>
      <vt:lpstr>Foglio15</vt:lpstr>
      <vt:lpstr>Foglio16</vt:lpstr>
      <vt:lpstr>Foglio17</vt:lpstr>
      <vt:lpstr>Foglio18</vt:lpstr>
      <vt:lpstr>Foglio19</vt:lpstr>
      <vt:lpstr>Foglio20</vt:lpstr>
      <vt:lpstr>Foglio21</vt:lpstr>
      <vt:lpstr>Foglio22</vt:lpstr>
      <vt:lpstr>dicembre 2022</vt:lpstr>
      <vt:lpstr>Inserimento o Modifica Gare</vt:lpstr>
      <vt:lpstr>Elenchi</vt:lpstr>
      <vt:lpstr>'Calendario Att. Dilettantistica'!Area_stampa</vt:lpstr>
      <vt:lpstr>'Calendario Attività Giovanile'!Area_stampa</vt:lpstr>
      <vt:lpstr>elenco</vt:lpstr>
      <vt:lpstr>tipologia</vt:lpstr>
      <vt:lpstr>zona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Smacchi</dc:creator>
  <cp:lastModifiedBy>Federica Maxia</cp:lastModifiedBy>
  <cp:lastPrinted>2023-06-16T09:24:06Z</cp:lastPrinted>
  <dcterms:created xsi:type="dcterms:W3CDTF">2014-01-07T14:54:30Z</dcterms:created>
  <dcterms:modified xsi:type="dcterms:W3CDTF">2023-06-16T09:24:23Z</dcterms:modified>
</cp:coreProperties>
</file>