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2.xml" ContentType="application/vnd.openxmlformats-officedocument.spreadsheetml.queryTable+xml"/>
  <Override PartName="/xl/tables/table4.xml" ContentType="application/vnd.openxmlformats-officedocument.spreadsheetml.table+xml"/>
  <Override PartName="/xl/queryTables/queryTable3.xml" ContentType="application/vnd.openxmlformats-officedocument.spreadsheetml.queryTable+xml"/>
  <Override PartName="/xl/tables/table5.xml" ContentType="application/vnd.openxmlformats-officedocument.spreadsheetml.table+xml"/>
  <Override PartName="/xl/queryTables/queryTable4.xml" ContentType="application/vnd.openxmlformats-officedocument.spreadsheetml.queryTable+xml"/>
  <Override PartName="/xl/tables/table6.xml" ContentType="application/vnd.openxmlformats-officedocument.spreadsheetml.table+xml"/>
  <Override PartName="/xl/queryTables/queryTable5.xml" ContentType="application/vnd.openxmlformats-officedocument.spreadsheetml.queryTable+xml"/>
  <Override PartName="/xl/tables/table7.xml" ContentType="application/vnd.openxmlformats-officedocument.spreadsheetml.table+xml"/>
  <Override PartName="/xl/queryTables/queryTable6.xml" ContentType="application/vnd.openxmlformats-officedocument.spreadsheetml.queryTable+xml"/>
  <Override PartName="/xl/drawings/drawing1.xml" ContentType="application/vnd.openxmlformats-officedocument.drawing+xml"/>
  <Override PartName="/xl/tables/table8.xml" ContentType="application/vnd.openxmlformats-officedocument.spreadsheetml.table+xml"/>
  <Override PartName="/xl/queryTables/queryTable7.xml" ContentType="application/vnd.openxmlformats-officedocument.spreadsheetml.queryTable+xml"/>
  <Override PartName="/xl/tables/table9.xml" ContentType="application/vnd.openxmlformats-officedocument.spreadsheetml.table+xml"/>
  <Override PartName="/xl/queryTables/queryTable8.xml" ContentType="application/vnd.openxmlformats-officedocument.spreadsheetml.queryTable+xml"/>
  <Override PartName="/xl/drawings/drawing2.xml" ContentType="application/vnd.openxmlformats-officedocument.drawing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queryTables/queryTable9.xml" ContentType="application/vnd.openxmlformats-officedocument.spreadsheetml.queryTable+xml"/>
  <Override PartName="/xl/tables/table12.xml" ContentType="application/vnd.openxmlformats-officedocument.spreadsheetml.table+xml"/>
  <Override PartName="/xl/queryTables/queryTable10.xml" ContentType="application/vnd.openxmlformats-officedocument.spreadsheetml.queryTable+xml"/>
  <Override PartName="/xl/tables/table13.xml" ContentType="application/vnd.openxmlformats-officedocument.spreadsheetml.table+xml"/>
  <Override PartName="/xl/queryTables/queryTable11.xml" ContentType="application/vnd.openxmlformats-officedocument.spreadsheetml.queryTable+xml"/>
  <Override PartName="/xl/tables/table14.xml" ContentType="application/vnd.openxmlformats-officedocument.spreadsheetml.table+xml"/>
  <Override PartName="/xl/queryTables/queryTable12.xml" ContentType="application/vnd.openxmlformats-officedocument.spreadsheetml.queryTable+xml"/>
  <Override PartName="/xl/tables/table15.xml" ContentType="application/vnd.openxmlformats-officedocument.spreadsheetml.table+xml"/>
  <Override PartName="/xl/queryTables/queryTable13.xml" ContentType="application/vnd.openxmlformats-officedocument.spreadsheetml.queryTable+xml"/>
  <Override PartName="/xl/tables/table16.xml" ContentType="application/vnd.openxmlformats-officedocument.spreadsheetml.table+xml"/>
  <Override PartName="/xl/queryTables/queryTable14.xml" ContentType="application/vnd.openxmlformats-officedocument.spreadsheetml.queryTable+xml"/>
  <Override PartName="/xl/tables/table17.xml" ContentType="application/vnd.openxmlformats-officedocument.spreadsheetml.table+xml"/>
  <Override PartName="/xl/queryTables/queryTable15.xml" ContentType="application/vnd.openxmlformats-officedocument.spreadsheetml.queryTable+xml"/>
  <Override PartName="/xl/tables/table18.xml" ContentType="application/vnd.openxmlformats-officedocument.spreadsheetml.table+xml"/>
  <Override PartName="/xl/queryTables/queryTable16.xml" ContentType="application/vnd.openxmlformats-officedocument.spreadsheetml.queryTable+xml"/>
  <Override PartName="/xl/tables/table19.xml" ContentType="application/vnd.openxmlformats-officedocument.spreadsheetml.table+xml"/>
  <Override PartName="/xl/queryTables/queryTable17.xml" ContentType="application/vnd.openxmlformats-officedocument.spreadsheetml.queryTable+xml"/>
  <Override PartName="/xl/tables/table20.xml" ContentType="application/vnd.openxmlformats-officedocument.spreadsheetml.table+xml"/>
  <Override PartName="/xl/queryTables/queryTable18.xml" ContentType="application/vnd.openxmlformats-officedocument.spreadsheetml.queryTable+xml"/>
  <Override PartName="/xl/tables/table21.xml" ContentType="application/vnd.openxmlformats-officedocument.spreadsheetml.table+xml"/>
  <Override PartName="/xl/queryTables/queryTable19.xml" ContentType="application/vnd.openxmlformats-officedocument.spreadsheetml.queryTable+xml"/>
  <Override PartName="/xl/tables/table22.xml" ContentType="application/vnd.openxmlformats-officedocument.spreadsheetml.table+xml"/>
  <Override PartName="/xl/queryTables/queryTable20.xml" ContentType="application/vnd.openxmlformats-officedocument.spreadsheetml.queryTable+xml"/>
  <Override PartName="/xl/tables/table23.xml" ContentType="application/vnd.openxmlformats-officedocument.spreadsheetml.table+xml"/>
  <Override PartName="/xl/queryTables/queryTable21.xml" ContentType="application/vnd.openxmlformats-officedocument.spreadsheetml.queryTable+xml"/>
  <Override PartName="/xl/tables/table24.xml" ContentType="application/vnd.openxmlformats-officedocument.spreadsheetml.table+xml"/>
  <Override PartName="/xl/queryTables/queryTable22.xml" ContentType="application/vnd.openxmlformats-officedocument.spreadsheetml.query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rive condivisi\Attività Giovanile\ATTIVITA' GIOVANILE 2021\Calendario 2021\Calendario Dil e Giov 2021\Calendario Att Dil e Giov al ......11.2021\"/>
    </mc:Choice>
  </mc:AlternateContent>
  <xr:revisionPtr revIDLastSave="0" documentId="13_ncr:1_{B00D1423-84F7-493B-A865-E02865EDA32E}" xr6:coauthVersionLast="47" xr6:coauthVersionMax="47" xr10:uidLastSave="{00000000-0000-0000-0000-000000000000}"/>
  <bookViews>
    <workbookView xWindow="-120" yWindow="-120" windowWidth="29040" windowHeight="15840" firstSheet="7" activeTab="9" xr2:uid="{00000000-000D-0000-FFFF-FFFF00000000}"/>
  </bookViews>
  <sheets>
    <sheet name="Foglio6" sheetId="46" state="hidden" r:id="rId1"/>
    <sheet name="Foglio11" sheetId="48" state="hidden" r:id="rId2"/>
    <sheet name="Foglio7" sheetId="47" state="hidden" r:id="rId3"/>
    <sheet name="Foglio12" sheetId="49" state="hidden" r:id="rId4"/>
    <sheet name="Foglio13" sheetId="50" state="hidden" r:id="rId5"/>
    <sheet name="Foglio23" sheetId="51" state="hidden" r:id="rId6"/>
    <sheet name="Foglio24" sheetId="52" state="hidden" r:id="rId7"/>
    <sheet name="Calendario Att. Dilettantistica" sheetId="54" r:id="rId8"/>
    <sheet name="Foglio25" sheetId="53" state="hidden" r:id="rId9"/>
    <sheet name="Calendario Attività Giovanile" sheetId="1" r:id="rId10"/>
    <sheet name="Foglio8" sheetId="10" state="hidden" r:id="rId11"/>
    <sheet name="Foglio9" sheetId="11" state="hidden" r:id="rId12"/>
    <sheet name="Foglio10" sheetId="12" state="hidden" r:id="rId13"/>
    <sheet name="Foglio14" sheetId="16" state="hidden" r:id="rId14"/>
    <sheet name="Foglio15" sheetId="17" state="hidden" r:id="rId15"/>
    <sheet name="Foglio16" sheetId="18" state="hidden" r:id="rId16"/>
    <sheet name="Foglio17" sheetId="19" state="hidden" r:id="rId17"/>
    <sheet name="Foglio18" sheetId="20" state="hidden" r:id="rId18"/>
    <sheet name="Foglio19" sheetId="21" state="hidden" r:id="rId19"/>
    <sheet name="Foglio20" sheetId="22" state="hidden" r:id="rId20"/>
    <sheet name="Foglio21" sheetId="23" state="hidden" r:id="rId21"/>
    <sheet name="Foglio22" sheetId="24" state="hidden" r:id="rId22"/>
    <sheet name="DICEMBRE2021" sheetId="55" state="hidden" r:id="rId23"/>
    <sheet name="Inserimento o Modifica Gare" sheetId="4" state="hidden" r:id="rId24"/>
    <sheet name="Elenchi" sheetId="2" state="hidden" r:id="rId25"/>
  </sheets>
  <definedNames>
    <definedName name="_xlnm.Print_Area" localSheetId="7">'Calendario Att. Dilettantistica'!$A$1:$AB$154</definedName>
    <definedName name="_xlnm.Print_Area" localSheetId="9">'Calendario Attività Giovanile'!$C$1:$J$489</definedName>
    <definedName name="DatiEsterni_1" localSheetId="9" hidden="1">'Calendario Attività Giovanile'!$B$6:$K$476</definedName>
    <definedName name="DatiEsterni_1" localSheetId="22" hidden="1">DICEMBRE2021!$A$1:$J$11</definedName>
    <definedName name="DatiEsterni_1" localSheetId="12" hidden="1">Foglio10!$A$1:$O$30</definedName>
    <definedName name="DatiEsterni_1" localSheetId="13" hidden="1">Foglio14!$A$1:$O$41</definedName>
    <definedName name="DatiEsterni_1" localSheetId="14" hidden="1">Foglio15!$A$1:$O$50</definedName>
    <definedName name="DatiEsterni_1" localSheetId="15" hidden="1">Foglio16!$A$1:$O$76</definedName>
    <definedName name="DatiEsterni_1" localSheetId="16" hidden="1">Foglio17!$A$1:$O$74</definedName>
    <definedName name="DatiEsterni_1" localSheetId="17" hidden="1">Foglio18!$A$1:$O$48</definedName>
    <definedName name="DatiEsterni_1" localSheetId="18" hidden="1">Foglio19!$A$1:$O$55</definedName>
    <definedName name="DatiEsterni_1" localSheetId="19" hidden="1">Foglio20!$A$1:$O$56</definedName>
    <definedName name="DatiEsterni_1" localSheetId="20" hidden="1">Foglio21!$A$1:$O$28</definedName>
    <definedName name="DatiEsterni_1" localSheetId="21" hidden="1">Foglio22!$A$1:$O$3</definedName>
    <definedName name="DatiEsterni_1" localSheetId="10" hidden="1">Foglio8!$A$1:$O$3</definedName>
    <definedName name="DatiEsterni_1" localSheetId="11" hidden="1">Foglio9!$A$1:$O$16</definedName>
    <definedName name="DatiEsterni_2" localSheetId="3" hidden="1">Foglio12!$A$1:$H$5</definedName>
    <definedName name="DatiEsterni_2" localSheetId="4" hidden="1">Foglio13!$A$1:$H$30</definedName>
    <definedName name="DatiEsterni_2" localSheetId="5" hidden="1">Foglio23!$A$1:$H$10</definedName>
    <definedName name="DatiEsterni_2" localSheetId="6" hidden="1">Foglio24!$A$1:$H$15</definedName>
    <definedName name="DatiEsterni_2" localSheetId="8" hidden="1">Foglio25!$A$1:$H$16</definedName>
    <definedName name="DatiEsterni_2" localSheetId="0" hidden="1">Foglio6!$A$1:$H$63</definedName>
    <definedName name="DatiEsterni_2" localSheetId="2" hidden="1">Foglio7!$A$1:$H$19</definedName>
    <definedName name="DatiEsterni_3" localSheetId="7" hidden="1">'Calendario Att. Dilettantistica'!$A$6:$H$157</definedName>
    <definedName name="elenco">Elenchi!$A$1:$A$11</definedName>
    <definedName name="tipologia">'Calendario Attività Giovanile'!$D$479:$D$486</definedName>
    <definedName name="zona">Elenchi!$E$1:$E$7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54" l="1"/>
  <c r="I8" i="54"/>
  <c r="I9" i="54"/>
  <c r="I10" i="54"/>
  <c r="I11" i="54"/>
  <c r="I12" i="54"/>
  <c r="I13" i="54"/>
  <c r="I14" i="54"/>
  <c r="I15" i="54"/>
  <c r="I16" i="54"/>
  <c r="I17" i="54"/>
  <c r="I18" i="54"/>
  <c r="I19" i="54"/>
  <c r="I20" i="54"/>
  <c r="I21" i="54"/>
  <c r="I22" i="54"/>
  <c r="I23" i="54"/>
  <c r="I24" i="54"/>
  <c r="I25" i="54"/>
  <c r="I26" i="54"/>
  <c r="I27" i="54"/>
  <c r="I28" i="54"/>
  <c r="I29" i="54"/>
  <c r="I30" i="54"/>
  <c r="I31" i="54"/>
  <c r="I32" i="54"/>
  <c r="I33" i="54"/>
  <c r="I34" i="54"/>
  <c r="I35" i="54"/>
  <c r="I36" i="54"/>
  <c r="I37" i="54"/>
  <c r="I38" i="54"/>
  <c r="I39" i="54"/>
  <c r="I40" i="54"/>
  <c r="I41" i="54"/>
  <c r="I42" i="54"/>
  <c r="I43" i="54"/>
  <c r="I44" i="54"/>
  <c r="I45" i="54"/>
  <c r="I46" i="54"/>
  <c r="I47" i="54"/>
  <c r="I48" i="54"/>
  <c r="I49" i="54"/>
  <c r="I50" i="54"/>
  <c r="I51" i="54"/>
  <c r="I52" i="54"/>
  <c r="I53" i="54"/>
  <c r="I54" i="54"/>
  <c r="I55" i="54"/>
  <c r="I56" i="54"/>
  <c r="I57" i="54"/>
  <c r="I58" i="54"/>
  <c r="I59" i="54"/>
  <c r="I60" i="54"/>
  <c r="I61" i="54"/>
  <c r="I62" i="54"/>
  <c r="I63" i="54"/>
  <c r="I64" i="54"/>
  <c r="I65" i="54"/>
  <c r="I66" i="54"/>
  <c r="I67" i="54"/>
  <c r="I68" i="54"/>
  <c r="I69" i="54"/>
  <c r="I70" i="54"/>
  <c r="I71" i="54"/>
  <c r="I72" i="54"/>
  <c r="I73" i="54"/>
  <c r="I74" i="54"/>
  <c r="I75" i="54"/>
  <c r="I76" i="54"/>
  <c r="I77" i="54"/>
  <c r="I78" i="54"/>
  <c r="I79" i="54"/>
  <c r="I80" i="54"/>
  <c r="I81" i="54"/>
  <c r="I82" i="54"/>
  <c r="I83" i="54"/>
  <c r="I84" i="54"/>
  <c r="I85" i="54"/>
  <c r="I86" i="54"/>
  <c r="I87" i="54"/>
  <c r="I88" i="54"/>
  <c r="I89" i="54"/>
  <c r="I90" i="54"/>
  <c r="I91" i="54"/>
  <c r="I92" i="54"/>
  <c r="I93" i="54"/>
  <c r="I94" i="54"/>
  <c r="I95" i="54"/>
  <c r="I96" i="54"/>
  <c r="I97" i="54"/>
  <c r="I98" i="54"/>
  <c r="I99" i="54"/>
  <c r="I100" i="54"/>
  <c r="I101" i="54"/>
  <c r="I102" i="54"/>
  <c r="I103" i="54"/>
  <c r="I104" i="54"/>
  <c r="I105" i="54"/>
  <c r="I106" i="54"/>
  <c r="I107" i="54"/>
  <c r="I108" i="54"/>
  <c r="I109" i="54"/>
  <c r="I110" i="54"/>
  <c r="I111" i="54"/>
  <c r="I112" i="54"/>
  <c r="I113" i="54"/>
  <c r="I114" i="54"/>
  <c r="I115" i="54"/>
  <c r="I116" i="54"/>
  <c r="I117" i="54"/>
  <c r="I118" i="54"/>
  <c r="I119" i="54"/>
  <c r="I120" i="54"/>
  <c r="I121" i="54"/>
  <c r="I122" i="54"/>
  <c r="I123" i="54"/>
  <c r="I124" i="54"/>
  <c r="I125" i="54"/>
  <c r="I126" i="54"/>
  <c r="I127" i="54"/>
  <c r="I128" i="54"/>
  <c r="I129" i="54"/>
  <c r="I130" i="54"/>
  <c r="I131" i="54"/>
  <c r="I132" i="54"/>
  <c r="I133" i="54"/>
  <c r="I134" i="54"/>
  <c r="I135" i="54"/>
  <c r="I136" i="54"/>
  <c r="I137" i="54"/>
  <c r="I138" i="54"/>
  <c r="I139" i="54"/>
  <c r="I140" i="54"/>
  <c r="I141" i="54"/>
  <c r="I142" i="54"/>
  <c r="I143" i="54"/>
  <c r="I144" i="54"/>
  <c r="I145" i="54"/>
  <c r="I146" i="54"/>
  <c r="I147" i="54"/>
  <c r="I148" i="54"/>
  <c r="I149" i="54"/>
  <c r="I150" i="54"/>
  <c r="I151" i="54"/>
  <c r="I152" i="54"/>
  <c r="I153" i="54"/>
  <c r="I154" i="54"/>
  <c r="I155" i="54"/>
  <c r="I156" i="54"/>
  <c r="I157" i="54"/>
  <c r="J7" i="54"/>
  <c r="J8" i="54"/>
  <c r="J9" i="54"/>
  <c r="J10" i="54"/>
  <c r="J11" i="54"/>
  <c r="J12" i="54"/>
  <c r="J13" i="54"/>
  <c r="J14" i="54"/>
  <c r="J15" i="54"/>
  <c r="J16" i="54"/>
  <c r="J17" i="54"/>
  <c r="J18" i="54"/>
  <c r="J19" i="54"/>
  <c r="J20" i="54"/>
  <c r="J21" i="54"/>
  <c r="J22" i="54"/>
  <c r="J23" i="54"/>
  <c r="J24" i="54"/>
  <c r="J25" i="54"/>
  <c r="J26" i="54"/>
  <c r="J27" i="54"/>
  <c r="J28" i="54"/>
  <c r="J29" i="54"/>
  <c r="J30" i="54"/>
  <c r="J31" i="54"/>
  <c r="J32" i="54"/>
  <c r="J33" i="54"/>
  <c r="J34" i="54"/>
  <c r="J35" i="54"/>
  <c r="J36" i="54"/>
  <c r="J37" i="54"/>
  <c r="J38" i="54"/>
  <c r="J39" i="54"/>
  <c r="J40" i="54"/>
  <c r="J41" i="54"/>
  <c r="J42" i="54"/>
  <c r="J43" i="54"/>
  <c r="J44" i="54"/>
  <c r="J45" i="54"/>
  <c r="J46" i="54"/>
  <c r="J47" i="54"/>
  <c r="J48" i="54"/>
  <c r="J49" i="54"/>
  <c r="J50" i="54"/>
  <c r="J51" i="54"/>
  <c r="J52" i="54"/>
  <c r="J53" i="54"/>
  <c r="J54" i="54"/>
  <c r="J55" i="54"/>
  <c r="J56" i="54"/>
  <c r="J57" i="54"/>
  <c r="J58" i="54"/>
  <c r="J59" i="54"/>
  <c r="J60" i="54"/>
  <c r="J61" i="54"/>
  <c r="J62" i="54"/>
  <c r="J63" i="54"/>
  <c r="J64" i="54"/>
  <c r="J65" i="54"/>
  <c r="J66" i="54"/>
  <c r="J67" i="54"/>
  <c r="J68" i="54"/>
  <c r="J69" i="54"/>
  <c r="J70" i="54"/>
  <c r="J71" i="54"/>
  <c r="J72" i="54"/>
  <c r="J73" i="54"/>
  <c r="J74" i="54"/>
  <c r="J75" i="54"/>
  <c r="J76" i="54"/>
  <c r="J77" i="54"/>
  <c r="J78" i="54"/>
  <c r="J79" i="54"/>
  <c r="J80" i="54"/>
  <c r="J81" i="54"/>
  <c r="J82" i="54"/>
  <c r="J83" i="54"/>
  <c r="J84" i="54"/>
  <c r="J85" i="54"/>
  <c r="J86" i="54"/>
  <c r="J87" i="54"/>
  <c r="J88" i="54"/>
  <c r="J89" i="54"/>
  <c r="J90" i="54"/>
  <c r="J91" i="54"/>
  <c r="J92" i="54"/>
  <c r="J93" i="54"/>
  <c r="J94" i="54"/>
  <c r="J95" i="54"/>
  <c r="J96" i="54"/>
  <c r="J97" i="54"/>
  <c r="J98" i="54"/>
  <c r="J99" i="54"/>
  <c r="J100" i="54"/>
  <c r="J101" i="54"/>
  <c r="J102" i="54"/>
  <c r="J103" i="54"/>
  <c r="J104" i="54"/>
  <c r="J105" i="54"/>
  <c r="J106" i="54"/>
  <c r="J107" i="54"/>
  <c r="J108" i="54"/>
  <c r="J109" i="54"/>
  <c r="J110" i="54"/>
  <c r="J111" i="54"/>
  <c r="J112" i="54"/>
  <c r="J113" i="54"/>
  <c r="J114" i="54"/>
  <c r="J115" i="54"/>
  <c r="J116" i="54"/>
  <c r="J117" i="54"/>
  <c r="J118" i="54"/>
  <c r="J119" i="54"/>
  <c r="J120" i="54"/>
  <c r="J121" i="54"/>
  <c r="J122" i="54"/>
  <c r="J123" i="54"/>
  <c r="J124" i="54"/>
  <c r="J125" i="54"/>
  <c r="J126" i="54"/>
  <c r="J127" i="54"/>
  <c r="J128" i="54"/>
  <c r="J129" i="54"/>
  <c r="J130" i="54"/>
  <c r="J131" i="54"/>
  <c r="J132" i="54"/>
  <c r="J133" i="54"/>
  <c r="J134" i="54"/>
  <c r="J135" i="54"/>
  <c r="J136" i="54"/>
  <c r="J137" i="54"/>
  <c r="J138" i="54"/>
  <c r="J139" i="54"/>
  <c r="J140" i="54"/>
  <c r="J141" i="54"/>
  <c r="J142" i="54"/>
  <c r="J143" i="54"/>
  <c r="J144" i="54"/>
  <c r="J145" i="54"/>
  <c r="J146" i="54"/>
  <c r="J147" i="54"/>
  <c r="J148" i="54"/>
  <c r="J149" i="54"/>
  <c r="J150" i="54"/>
  <c r="J151" i="54"/>
  <c r="J152" i="54"/>
  <c r="J153" i="54"/>
  <c r="J154" i="54"/>
  <c r="J155" i="54"/>
  <c r="J156" i="54"/>
  <c r="J157" i="54"/>
  <c r="C483" i="4"/>
  <c r="C484" i="4"/>
  <c r="C485" i="4"/>
  <c r="C486" i="4"/>
  <c r="C487" i="4"/>
  <c r="C488" i="4"/>
  <c r="C489" i="4"/>
  <c r="C490" i="4"/>
  <c r="C491" i="4"/>
  <c r="C492" i="4"/>
  <c r="M483" i="4"/>
  <c r="O483" i="4" s="1"/>
  <c r="M485" i="4"/>
  <c r="O485" i="4" s="1"/>
  <c r="M486" i="4"/>
  <c r="O486" i="4" s="1"/>
  <c r="M487" i="4"/>
  <c r="O487" i="4" s="1"/>
  <c r="M488" i="4"/>
  <c r="O488" i="4" s="1"/>
  <c r="M489" i="4"/>
  <c r="O489" i="4" s="1"/>
  <c r="M490" i="4"/>
  <c r="O490" i="4" s="1"/>
  <c r="M491" i="4"/>
  <c r="O491" i="4" s="1"/>
  <c r="M492" i="4"/>
  <c r="O492" i="4" s="1"/>
  <c r="M455" i="4"/>
  <c r="O455" i="4" s="1"/>
  <c r="L483" i="4"/>
  <c r="N483" i="4" s="1"/>
  <c r="L485" i="4"/>
  <c r="N485" i="4" s="1"/>
  <c r="L487" i="4"/>
  <c r="N487" i="4" s="1"/>
  <c r="L488" i="4"/>
  <c r="N488" i="4" s="1"/>
  <c r="L489" i="4"/>
  <c r="N489" i="4" s="1"/>
  <c r="L490" i="4"/>
  <c r="N490" i="4" s="1"/>
  <c r="L491" i="4"/>
  <c r="N491" i="4" s="1"/>
  <c r="L492" i="4"/>
  <c r="N492" i="4" s="1"/>
  <c r="B492" i="4"/>
  <c r="K492" i="4"/>
  <c r="B491" i="4"/>
  <c r="K491" i="4"/>
  <c r="B490" i="4"/>
  <c r="K490" i="4"/>
  <c r="B489" i="4"/>
  <c r="K489" i="4"/>
  <c r="B488" i="4"/>
  <c r="K488" i="4"/>
  <c r="B487" i="4"/>
  <c r="K487" i="4"/>
  <c r="B486" i="4"/>
  <c r="K486" i="4"/>
  <c r="L486" i="4" s="1"/>
  <c r="N486" i="4" s="1"/>
  <c r="P486" i="4" s="1"/>
  <c r="B485" i="4"/>
  <c r="K485" i="4"/>
  <c r="K483" i="4"/>
  <c r="K484" i="4"/>
  <c r="L484" i="4" s="1"/>
  <c r="N484" i="4" s="1"/>
  <c r="C470" i="4"/>
  <c r="B483" i="4"/>
  <c r="B484" i="4"/>
  <c r="B464" i="4"/>
  <c r="B458" i="4"/>
  <c r="B480" i="4"/>
  <c r="C480" i="4"/>
  <c r="K480" i="4"/>
  <c r="L480" i="4" s="1"/>
  <c r="N480" i="4" s="1"/>
  <c r="M480" i="4"/>
  <c r="O480" i="4" s="1"/>
  <c r="B478" i="4"/>
  <c r="C478" i="4"/>
  <c r="K478" i="4"/>
  <c r="L478" i="4" s="1"/>
  <c r="N478" i="4" s="1"/>
  <c r="M478" i="4"/>
  <c r="O478" i="4" s="1"/>
  <c r="M484" i="4" l="1"/>
  <c r="O484" i="4" s="1"/>
  <c r="P484" i="4" s="1"/>
  <c r="P485" i="4"/>
  <c r="P483" i="4"/>
  <c r="P490" i="4"/>
  <c r="P489" i="4"/>
  <c r="P488" i="4"/>
  <c r="P492" i="4"/>
  <c r="P491" i="4"/>
  <c r="P487" i="4"/>
  <c r="P480" i="4"/>
  <c r="P478" i="4"/>
  <c r="B473" i="4"/>
  <c r="C473" i="4"/>
  <c r="K473" i="4"/>
  <c r="L473" i="4" s="1"/>
  <c r="N473" i="4" s="1"/>
  <c r="M473" i="4"/>
  <c r="O473" i="4" s="1"/>
  <c r="B472" i="4"/>
  <c r="C472" i="4"/>
  <c r="K472" i="4"/>
  <c r="L472" i="4" s="1"/>
  <c r="N472" i="4" s="1"/>
  <c r="M472" i="4"/>
  <c r="O472" i="4" s="1"/>
  <c r="B471" i="4"/>
  <c r="C471" i="4"/>
  <c r="K471" i="4"/>
  <c r="L471" i="4" s="1"/>
  <c r="N471" i="4" s="1"/>
  <c r="M471" i="4"/>
  <c r="O471" i="4" s="1"/>
  <c r="B466" i="4"/>
  <c r="C466" i="4"/>
  <c r="K466" i="4"/>
  <c r="L466" i="4" s="1"/>
  <c r="N466" i="4" s="1"/>
  <c r="M466" i="4"/>
  <c r="O466" i="4" s="1"/>
  <c r="B446" i="4"/>
  <c r="C446" i="4"/>
  <c r="K446" i="4"/>
  <c r="L446" i="4" s="1"/>
  <c r="N446" i="4" s="1"/>
  <c r="M446" i="4"/>
  <c r="O446" i="4" s="1"/>
  <c r="B479" i="4"/>
  <c r="C479" i="4"/>
  <c r="K479" i="4"/>
  <c r="L479" i="4" s="1"/>
  <c r="N479" i="4" s="1"/>
  <c r="B430" i="4"/>
  <c r="C430" i="4"/>
  <c r="K430" i="4"/>
  <c r="L430" i="4" s="1"/>
  <c r="N430" i="4" s="1"/>
  <c r="M430" i="4"/>
  <c r="O430" i="4" s="1"/>
  <c r="B477" i="4"/>
  <c r="C477" i="4"/>
  <c r="K477" i="4"/>
  <c r="L477" i="4" s="1"/>
  <c r="N477" i="4" s="1"/>
  <c r="M477" i="4"/>
  <c r="O477" i="4" s="1"/>
  <c r="B468" i="4"/>
  <c r="C468" i="4"/>
  <c r="K468" i="4"/>
  <c r="L468" i="4" s="1"/>
  <c r="N468" i="4" s="1"/>
  <c r="M468" i="4"/>
  <c r="O468" i="4" s="1"/>
  <c r="B460" i="4"/>
  <c r="C460" i="4"/>
  <c r="K460" i="4"/>
  <c r="L460" i="4" s="1"/>
  <c r="N460" i="4" s="1"/>
  <c r="M460" i="4"/>
  <c r="O460" i="4" s="1"/>
  <c r="B450" i="4"/>
  <c r="C450" i="4"/>
  <c r="K450" i="4"/>
  <c r="L450" i="4" s="1"/>
  <c r="N450" i="4" s="1"/>
  <c r="M450" i="4"/>
  <c r="O450" i="4" s="1"/>
  <c r="B431" i="4"/>
  <c r="C431" i="4"/>
  <c r="K431" i="4"/>
  <c r="L431" i="4" s="1"/>
  <c r="N431" i="4" s="1"/>
  <c r="M431" i="4"/>
  <c r="O431" i="4" s="1"/>
  <c r="P472" i="4" l="1"/>
  <c r="P473" i="4"/>
  <c r="P471" i="4"/>
  <c r="P466" i="4"/>
  <c r="M479" i="4"/>
  <c r="O479" i="4" s="1"/>
  <c r="P479" i="4" s="1"/>
  <c r="P446" i="4"/>
  <c r="P430" i="4"/>
  <c r="P477" i="4"/>
  <c r="P468" i="4"/>
  <c r="P431" i="4"/>
  <c r="P460" i="4"/>
  <c r="P450" i="4"/>
  <c r="B481" i="4"/>
  <c r="C481" i="4"/>
  <c r="K481" i="4"/>
  <c r="L481" i="4" s="1"/>
  <c r="N481" i="4" s="1"/>
  <c r="B422" i="4"/>
  <c r="C422" i="4"/>
  <c r="K422" i="4"/>
  <c r="L422" i="4" s="1"/>
  <c r="N422" i="4" s="1"/>
  <c r="M422" i="4"/>
  <c r="O422" i="4" s="1"/>
  <c r="B428" i="4"/>
  <c r="C428" i="4"/>
  <c r="K428" i="4"/>
  <c r="L428" i="4" s="1"/>
  <c r="N428" i="4" s="1"/>
  <c r="M428" i="4"/>
  <c r="O428" i="4" s="1"/>
  <c r="B470" i="4"/>
  <c r="K470" i="4"/>
  <c r="M470" i="4" s="1"/>
  <c r="O470" i="4" s="1"/>
  <c r="B476" i="4"/>
  <c r="C476" i="4"/>
  <c r="K476" i="4"/>
  <c r="L476" i="4" s="1"/>
  <c r="N476" i="4" s="1"/>
  <c r="M476" i="4"/>
  <c r="O476" i="4" s="1"/>
  <c r="L455" i="4"/>
  <c r="N455" i="4" s="1"/>
  <c r="P455" i="4" s="1"/>
  <c r="B474" i="4"/>
  <c r="C474" i="4"/>
  <c r="K474" i="4"/>
  <c r="L474" i="4" s="1"/>
  <c r="N474" i="4" s="1"/>
  <c r="M474" i="4"/>
  <c r="O474" i="4" s="1"/>
  <c r="B436" i="4"/>
  <c r="C436" i="4"/>
  <c r="K436" i="4"/>
  <c r="L436" i="4" s="1"/>
  <c r="N436" i="4" s="1"/>
  <c r="M436" i="4"/>
  <c r="O436" i="4" s="1"/>
  <c r="B435" i="4"/>
  <c r="C435" i="4"/>
  <c r="K435" i="4"/>
  <c r="L435" i="4" s="1"/>
  <c r="N435" i="4" s="1"/>
  <c r="M435" i="4"/>
  <c r="O435" i="4" s="1"/>
  <c r="B393" i="4"/>
  <c r="C393" i="4"/>
  <c r="K393" i="4"/>
  <c r="L393" i="4" s="1"/>
  <c r="N393" i="4" s="1"/>
  <c r="M393" i="4"/>
  <c r="O393" i="4" s="1"/>
  <c r="B392" i="4"/>
  <c r="C392" i="4"/>
  <c r="K392" i="4"/>
  <c r="L392" i="4" s="1"/>
  <c r="N392" i="4" s="1"/>
  <c r="M392" i="4"/>
  <c r="O392" i="4" s="1"/>
  <c r="B390" i="4"/>
  <c r="C390" i="4"/>
  <c r="K390" i="4"/>
  <c r="L390" i="4" s="1"/>
  <c r="N390" i="4" s="1"/>
  <c r="M390" i="4"/>
  <c r="O390" i="4" s="1"/>
  <c r="B384" i="4"/>
  <c r="C384" i="4"/>
  <c r="K384" i="4"/>
  <c r="L384" i="4" s="1"/>
  <c r="N384" i="4" s="1"/>
  <c r="M384" i="4"/>
  <c r="O384" i="4" s="1"/>
  <c r="B451" i="4"/>
  <c r="C451" i="4"/>
  <c r="K451" i="4"/>
  <c r="L451" i="4" s="1"/>
  <c r="N451" i="4" s="1"/>
  <c r="M451" i="4"/>
  <c r="O451" i="4" s="1"/>
  <c r="B429" i="4"/>
  <c r="C429" i="4"/>
  <c r="K429" i="4"/>
  <c r="L429" i="4" s="1"/>
  <c r="N429" i="4" s="1"/>
  <c r="M429" i="4"/>
  <c r="O429" i="4" s="1"/>
  <c r="B413" i="4"/>
  <c r="C413" i="4"/>
  <c r="K413" i="4"/>
  <c r="L413" i="4" s="1"/>
  <c r="N413" i="4" s="1"/>
  <c r="M413" i="4"/>
  <c r="O413" i="4" s="1"/>
  <c r="B405" i="4"/>
  <c r="C405" i="4"/>
  <c r="K405" i="4"/>
  <c r="L405" i="4" s="1"/>
  <c r="N405" i="4" s="1"/>
  <c r="M405" i="4"/>
  <c r="O405" i="4" s="1"/>
  <c r="B380" i="4"/>
  <c r="C380" i="4"/>
  <c r="K380" i="4"/>
  <c r="L380" i="4" s="1"/>
  <c r="N380" i="4" s="1"/>
  <c r="M380" i="4"/>
  <c r="O380" i="4" s="1"/>
  <c r="B418" i="4"/>
  <c r="C418" i="4"/>
  <c r="K418" i="4"/>
  <c r="L418" i="4" s="1"/>
  <c r="N418" i="4" s="1"/>
  <c r="M418" i="4"/>
  <c r="O418" i="4" s="1"/>
  <c r="B374" i="4"/>
  <c r="C374" i="4"/>
  <c r="K374" i="4"/>
  <c r="L374" i="4" s="1"/>
  <c r="N374" i="4" s="1"/>
  <c r="M374" i="4"/>
  <c r="O374" i="4" s="1"/>
  <c r="B391" i="4"/>
  <c r="C391" i="4"/>
  <c r="K391" i="4"/>
  <c r="L391" i="4" s="1"/>
  <c r="N391" i="4" s="1"/>
  <c r="B346" i="4"/>
  <c r="C346" i="4"/>
  <c r="K346" i="4"/>
  <c r="L346" i="4" s="1"/>
  <c r="N346" i="4" s="1"/>
  <c r="M346" i="4"/>
  <c r="O346" i="4" s="1"/>
  <c r="B342" i="4"/>
  <c r="C342" i="4"/>
  <c r="K342" i="4"/>
  <c r="L342" i="4" s="1"/>
  <c r="N342" i="4" s="1"/>
  <c r="P422" i="4" l="1"/>
  <c r="M481" i="4"/>
  <c r="O481" i="4" s="1"/>
  <c r="P481" i="4" s="1"/>
  <c r="L470" i="4"/>
  <c r="N470" i="4" s="1"/>
  <c r="P470" i="4" s="1"/>
  <c r="P428" i="4"/>
  <c r="P476" i="4"/>
  <c r="P435" i="4"/>
  <c r="P474" i="4"/>
  <c r="P436" i="4"/>
  <c r="P392" i="4"/>
  <c r="P384" i="4"/>
  <c r="P393" i="4"/>
  <c r="P429" i="4"/>
  <c r="P390" i="4"/>
  <c r="P451" i="4"/>
  <c r="P380" i="4"/>
  <c r="P413" i="4"/>
  <c r="P405" i="4"/>
  <c r="P374" i="4"/>
  <c r="P418" i="4"/>
  <c r="M391" i="4"/>
  <c r="O391" i="4" s="1"/>
  <c r="P391" i="4" s="1"/>
  <c r="M342" i="4"/>
  <c r="P342" i="4" s="1"/>
  <c r="P346" i="4"/>
  <c r="B338" i="4"/>
  <c r="C338" i="4"/>
  <c r="K338" i="4"/>
  <c r="L338" i="4" s="1"/>
  <c r="N338" i="4" s="1"/>
  <c r="M338" i="4"/>
  <c r="O338" i="4" s="1"/>
  <c r="B330" i="4"/>
  <c r="C330" i="4"/>
  <c r="K330" i="4"/>
  <c r="L330" i="4" s="1"/>
  <c r="N330" i="4" s="1"/>
  <c r="M330" i="4"/>
  <c r="O330" i="4" s="1"/>
  <c r="B325" i="4"/>
  <c r="C325" i="4"/>
  <c r="K325" i="4"/>
  <c r="L325" i="4" s="1"/>
  <c r="N325" i="4" s="1"/>
  <c r="M325" i="4"/>
  <c r="O325" i="4" s="1"/>
  <c r="B324" i="4"/>
  <c r="C324" i="4"/>
  <c r="K324" i="4"/>
  <c r="L324" i="4" s="1"/>
  <c r="N324" i="4" s="1"/>
  <c r="M324" i="4"/>
  <c r="O324" i="4" s="1"/>
  <c r="P325" i="4" l="1"/>
  <c r="P324" i="4"/>
  <c r="P338" i="4"/>
  <c r="P330" i="4"/>
  <c r="B318" i="4" l="1"/>
  <c r="C318" i="4"/>
  <c r="K318" i="4"/>
  <c r="L318" i="4" s="1"/>
  <c r="N318" i="4" s="1"/>
  <c r="M318" i="4"/>
  <c r="O318" i="4" s="1"/>
  <c r="P318" i="4" l="1"/>
  <c r="B276" i="4"/>
  <c r="C276" i="4"/>
  <c r="K276" i="4"/>
  <c r="L276" i="4" s="1"/>
  <c r="N276" i="4" s="1"/>
  <c r="M276" i="4"/>
  <c r="O276" i="4" s="1"/>
  <c r="B294" i="4"/>
  <c r="C294" i="4"/>
  <c r="K294" i="4"/>
  <c r="L294" i="4" s="1"/>
  <c r="N294" i="4" s="1"/>
  <c r="M294" i="4"/>
  <c r="O294" i="4" s="1"/>
  <c r="P276" i="4" l="1"/>
  <c r="P294" i="4"/>
  <c r="B345" i="4"/>
  <c r="C345" i="4"/>
  <c r="K345" i="4"/>
  <c r="L345" i="4" s="1"/>
  <c r="N345" i="4" s="1"/>
  <c r="M345" i="4"/>
  <c r="O345" i="4" s="1"/>
  <c r="B304" i="4"/>
  <c r="C304" i="4"/>
  <c r="K304" i="4"/>
  <c r="L304" i="4" s="1"/>
  <c r="N304" i="4" s="1"/>
  <c r="M304" i="4"/>
  <c r="O304" i="4" s="1"/>
  <c r="B332" i="4"/>
  <c r="C332" i="4"/>
  <c r="K332" i="4"/>
  <c r="L332" i="4" s="1"/>
  <c r="N332" i="4" s="1"/>
  <c r="M332" i="4"/>
  <c r="O332" i="4" s="1"/>
  <c r="B475" i="4"/>
  <c r="C475" i="4"/>
  <c r="K475" i="4"/>
  <c r="L475" i="4" s="1"/>
  <c r="M475" i="4"/>
  <c r="O475" i="4" s="1"/>
  <c r="B452" i="4"/>
  <c r="C452" i="4"/>
  <c r="K452" i="4"/>
  <c r="L452" i="4" s="1"/>
  <c r="N452" i="4" s="1"/>
  <c r="M452" i="4"/>
  <c r="O452" i="4" s="1"/>
  <c r="B434" i="4"/>
  <c r="C434" i="4"/>
  <c r="K434" i="4"/>
  <c r="L434" i="4" s="1"/>
  <c r="N434" i="4" s="1"/>
  <c r="M434" i="4"/>
  <c r="O434" i="4" s="1"/>
  <c r="B385" i="4"/>
  <c r="C385" i="4"/>
  <c r="K385" i="4"/>
  <c r="L385" i="4" s="1"/>
  <c r="N385" i="4" s="1"/>
  <c r="M385" i="4"/>
  <c r="O385" i="4" s="1"/>
  <c r="B373" i="4"/>
  <c r="C373" i="4"/>
  <c r="K373" i="4"/>
  <c r="L373" i="4" s="1"/>
  <c r="N373" i="4" s="1"/>
  <c r="M373" i="4"/>
  <c r="O373" i="4" s="1"/>
  <c r="B317" i="4"/>
  <c r="C317" i="4"/>
  <c r="K317" i="4"/>
  <c r="L317" i="4" s="1"/>
  <c r="N317" i="4" s="1"/>
  <c r="M317" i="4"/>
  <c r="O317" i="4" s="1"/>
  <c r="B279" i="4"/>
  <c r="C279" i="4"/>
  <c r="K279" i="4"/>
  <c r="L279" i="4" s="1"/>
  <c r="N279" i="4" s="1"/>
  <c r="M279" i="4"/>
  <c r="O279" i="4" s="1"/>
  <c r="B262" i="4"/>
  <c r="C262" i="4"/>
  <c r="K262" i="4"/>
  <c r="L262" i="4" s="1"/>
  <c r="N262" i="4" s="1"/>
  <c r="M262" i="4"/>
  <c r="O262" i="4" s="1"/>
  <c r="B247" i="4"/>
  <c r="C247" i="4"/>
  <c r="K247" i="4"/>
  <c r="L247" i="4" s="1"/>
  <c r="N247" i="4" s="1"/>
  <c r="M247" i="4"/>
  <c r="O247" i="4" s="1"/>
  <c r="B349" i="4"/>
  <c r="C349" i="4"/>
  <c r="K349" i="4"/>
  <c r="L349" i="4" s="1"/>
  <c r="N349" i="4" s="1"/>
  <c r="M349" i="4"/>
  <c r="O349" i="4" s="1"/>
  <c r="B350" i="4"/>
  <c r="C350" i="4"/>
  <c r="K350" i="4"/>
  <c r="L350" i="4" s="1"/>
  <c r="N350" i="4" s="1"/>
  <c r="M350" i="4"/>
  <c r="O350" i="4" s="1"/>
  <c r="B355" i="4"/>
  <c r="C355" i="4"/>
  <c r="K355" i="4"/>
  <c r="L355" i="4" s="1"/>
  <c r="N355" i="4" s="1"/>
  <c r="M355" i="4"/>
  <c r="O355" i="4" s="1"/>
  <c r="B275" i="4"/>
  <c r="C275" i="4"/>
  <c r="K275" i="4"/>
  <c r="L275" i="4" s="1"/>
  <c r="N275" i="4" s="1"/>
  <c r="M275" i="4"/>
  <c r="O275" i="4" s="1"/>
  <c r="B414" i="4"/>
  <c r="C414" i="4"/>
  <c r="K414" i="4"/>
  <c r="L414" i="4" s="1"/>
  <c r="N414" i="4" s="1"/>
  <c r="M414" i="4"/>
  <c r="O414" i="4" s="1"/>
  <c r="N475" i="4" l="1"/>
  <c r="P475" i="4" s="1"/>
  <c r="P345" i="4"/>
  <c r="P304" i="4"/>
  <c r="P452" i="4"/>
  <c r="P332" i="4"/>
  <c r="P434" i="4"/>
  <c r="P385" i="4"/>
  <c r="P262" i="4"/>
  <c r="P373" i="4"/>
  <c r="P317" i="4"/>
  <c r="P279" i="4"/>
  <c r="P247" i="4"/>
  <c r="P350" i="4"/>
  <c r="P355" i="4"/>
  <c r="P275" i="4"/>
  <c r="P349" i="4"/>
  <c r="P414" i="4"/>
  <c r="B244" i="4"/>
  <c r="C244" i="4"/>
  <c r="K244" i="4"/>
  <c r="L244" i="4" s="1"/>
  <c r="N244" i="4" s="1"/>
  <c r="M244" i="4"/>
  <c r="O244" i="4" s="1"/>
  <c r="B212" i="4"/>
  <c r="C212" i="4"/>
  <c r="K212" i="4"/>
  <c r="L212" i="4" s="1"/>
  <c r="N212" i="4" s="1"/>
  <c r="M212" i="4"/>
  <c r="O212" i="4" s="1"/>
  <c r="B206" i="4"/>
  <c r="C206" i="4"/>
  <c r="K206" i="4"/>
  <c r="L206" i="4" s="1"/>
  <c r="N206" i="4" s="1"/>
  <c r="M206" i="4"/>
  <c r="O206" i="4" s="1"/>
  <c r="B188" i="4"/>
  <c r="C188" i="4"/>
  <c r="K188" i="4"/>
  <c r="L188" i="4" s="1"/>
  <c r="N188" i="4" s="1"/>
  <c r="M188" i="4"/>
  <c r="O188" i="4" s="1"/>
  <c r="K469" i="4"/>
  <c r="L469" i="4" s="1"/>
  <c r="N469" i="4" s="1"/>
  <c r="B469" i="4"/>
  <c r="C469" i="4"/>
  <c r="B267" i="4"/>
  <c r="C267" i="4"/>
  <c r="K267" i="4"/>
  <c r="L267" i="4" s="1"/>
  <c r="N267" i="4" s="1"/>
  <c r="M267" i="4"/>
  <c r="O267" i="4" s="1"/>
  <c r="B273" i="4"/>
  <c r="C273" i="4"/>
  <c r="K273" i="4"/>
  <c r="L273" i="4" s="1"/>
  <c r="N273" i="4" s="1"/>
  <c r="M273" i="4"/>
  <c r="O273" i="4" s="1"/>
  <c r="B236" i="4"/>
  <c r="C236" i="4"/>
  <c r="K236" i="4"/>
  <c r="L236" i="4" s="1"/>
  <c r="N236" i="4" s="1"/>
  <c r="M236" i="4"/>
  <c r="O236" i="4" s="1"/>
  <c r="B315" i="4"/>
  <c r="C315" i="4"/>
  <c r="K315" i="4"/>
  <c r="L315" i="4" s="1"/>
  <c r="N315" i="4" s="1"/>
  <c r="B383" i="4"/>
  <c r="C383" i="4"/>
  <c r="K383" i="4"/>
  <c r="L383" i="4" s="1"/>
  <c r="N383" i="4" s="1"/>
  <c r="M383" i="4"/>
  <c r="O383" i="4" s="1"/>
  <c r="B368" i="4"/>
  <c r="C368" i="4"/>
  <c r="K368" i="4"/>
  <c r="L368" i="4" s="1"/>
  <c r="N368" i="4" s="1"/>
  <c r="M368" i="4"/>
  <c r="O368" i="4" s="1"/>
  <c r="B309" i="4"/>
  <c r="C309" i="4"/>
  <c r="K309" i="4"/>
  <c r="L309" i="4" s="1"/>
  <c r="N309" i="4" s="1"/>
  <c r="M309" i="4"/>
  <c r="O309" i="4" s="1"/>
  <c r="B310" i="4"/>
  <c r="C310" i="4"/>
  <c r="K310" i="4"/>
  <c r="L310" i="4" s="1"/>
  <c r="N310" i="4" s="1"/>
  <c r="M310" i="4"/>
  <c r="O310" i="4" s="1"/>
  <c r="B293" i="4"/>
  <c r="C293" i="4"/>
  <c r="K293" i="4"/>
  <c r="L293" i="4" s="1"/>
  <c r="N293" i="4" s="1"/>
  <c r="M293" i="4"/>
  <c r="O293" i="4" s="1"/>
  <c r="B261" i="4"/>
  <c r="C261" i="4"/>
  <c r="K261" i="4"/>
  <c r="L261" i="4" s="1"/>
  <c r="N261" i="4" s="1"/>
  <c r="M261" i="4"/>
  <c r="O261" i="4" s="1"/>
  <c r="B260" i="4"/>
  <c r="C260" i="4"/>
  <c r="K260" i="4"/>
  <c r="L260" i="4" s="1"/>
  <c r="N260" i="4" s="1"/>
  <c r="M260" i="4"/>
  <c r="O260" i="4" s="1"/>
  <c r="B249" i="4"/>
  <c r="C249" i="4"/>
  <c r="K249" i="4"/>
  <c r="L249" i="4" s="1"/>
  <c r="N249" i="4" s="1"/>
  <c r="M249" i="4"/>
  <c r="O249" i="4" s="1"/>
  <c r="B372" i="4"/>
  <c r="C372" i="4"/>
  <c r="K372" i="4"/>
  <c r="L372" i="4" s="1"/>
  <c r="N372" i="4" s="1"/>
  <c r="M372" i="4"/>
  <c r="O372" i="4" s="1"/>
  <c r="B211" i="4"/>
  <c r="C211" i="4"/>
  <c r="K211" i="4"/>
  <c r="L211" i="4" s="1"/>
  <c r="N211" i="4" s="1"/>
  <c r="M211" i="4"/>
  <c r="O211" i="4" s="1"/>
  <c r="B205" i="4"/>
  <c r="C205" i="4"/>
  <c r="K205" i="4"/>
  <c r="L205" i="4" s="1"/>
  <c r="N205" i="4" s="1"/>
  <c r="M205" i="4"/>
  <c r="O205" i="4" s="1"/>
  <c r="B187" i="4"/>
  <c r="C187" i="4"/>
  <c r="K187" i="4"/>
  <c r="L187" i="4" s="1"/>
  <c r="N187" i="4" s="1"/>
  <c r="M187" i="4"/>
  <c r="O187" i="4" s="1"/>
  <c r="B142" i="4"/>
  <c r="C142" i="4"/>
  <c r="K142" i="4"/>
  <c r="L142" i="4" s="1"/>
  <c r="N142" i="4" s="1"/>
  <c r="M142" i="4"/>
  <c r="O142" i="4" s="1"/>
  <c r="B407" i="4"/>
  <c r="C407" i="4"/>
  <c r="K407" i="4"/>
  <c r="L407" i="4" s="1"/>
  <c r="N407" i="4" s="1"/>
  <c r="M407" i="4"/>
  <c r="O407" i="4" s="1"/>
  <c r="B159" i="4"/>
  <c r="C159" i="4"/>
  <c r="K159" i="4"/>
  <c r="L159" i="4" s="1"/>
  <c r="N159" i="4" s="1"/>
  <c r="M159" i="4"/>
  <c r="O159" i="4" s="1"/>
  <c r="B299" i="4"/>
  <c r="C299" i="4"/>
  <c r="K299" i="4"/>
  <c r="L299" i="4" s="1"/>
  <c r="N299" i="4" s="1"/>
  <c r="B152" i="4"/>
  <c r="C152" i="4"/>
  <c r="K152" i="4"/>
  <c r="L152" i="4" s="1"/>
  <c r="N152" i="4" s="1"/>
  <c r="M152" i="4"/>
  <c r="O152" i="4" s="1"/>
  <c r="B119" i="4"/>
  <c r="C119" i="4"/>
  <c r="K119" i="4"/>
  <c r="L119" i="4" s="1"/>
  <c r="N119" i="4" s="1"/>
  <c r="M119" i="4"/>
  <c r="O119" i="4" s="1"/>
  <c r="N413" i="1"/>
  <c r="R413" i="1" s="1"/>
  <c r="B170" i="4"/>
  <c r="C170" i="4"/>
  <c r="K170" i="4"/>
  <c r="L170" i="4" s="1"/>
  <c r="N170" i="4" s="1"/>
  <c r="M170" i="4"/>
  <c r="O170" i="4" s="1"/>
  <c r="B128" i="4"/>
  <c r="C128" i="4"/>
  <c r="K128" i="4"/>
  <c r="L128" i="4" s="1"/>
  <c r="N128" i="4" s="1"/>
  <c r="B160" i="4"/>
  <c r="C160" i="4"/>
  <c r="K160" i="4"/>
  <c r="L160" i="4" s="1"/>
  <c r="N160" i="4" s="1"/>
  <c r="M160" i="4"/>
  <c r="O160" i="4" s="1"/>
  <c r="B127" i="4"/>
  <c r="C127" i="4"/>
  <c r="K127" i="4"/>
  <c r="L127" i="4" s="1"/>
  <c r="N127" i="4" s="1"/>
  <c r="M127" i="4"/>
  <c r="O127" i="4" s="1"/>
  <c r="B300" i="4"/>
  <c r="C300" i="4"/>
  <c r="K300" i="4"/>
  <c r="L300" i="4" s="1"/>
  <c r="N300" i="4" s="1"/>
  <c r="M300" i="4"/>
  <c r="O300" i="4" s="1"/>
  <c r="B291" i="4"/>
  <c r="C291" i="4"/>
  <c r="K291" i="4"/>
  <c r="L291" i="4" s="1"/>
  <c r="N291" i="4" s="1"/>
  <c r="M291" i="4"/>
  <c r="O291" i="4" s="1"/>
  <c r="B232" i="4"/>
  <c r="C232" i="4"/>
  <c r="K232" i="4"/>
  <c r="L232" i="4" s="1"/>
  <c r="N232" i="4" s="1"/>
  <c r="M232" i="4"/>
  <c r="O232" i="4" s="1"/>
  <c r="B213" i="4"/>
  <c r="C213" i="4"/>
  <c r="K213" i="4"/>
  <c r="L213" i="4" s="1"/>
  <c r="N213" i="4" s="1"/>
  <c r="M213" i="4"/>
  <c r="O213" i="4" s="1"/>
  <c r="B172" i="4"/>
  <c r="C172" i="4"/>
  <c r="K172" i="4"/>
  <c r="L172" i="4" s="1"/>
  <c r="N172" i="4" s="1"/>
  <c r="M172" i="4"/>
  <c r="O172" i="4" s="1"/>
  <c r="B143" i="4"/>
  <c r="C143" i="4"/>
  <c r="K143" i="4"/>
  <c r="L143" i="4" s="1"/>
  <c r="N143" i="4" s="1"/>
  <c r="M143" i="4"/>
  <c r="O143" i="4" s="1"/>
  <c r="B125" i="4"/>
  <c r="C125" i="4"/>
  <c r="K125" i="4"/>
  <c r="L125" i="4" s="1"/>
  <c r="N125" i="4" s="1"/>
  <c r="M125" i="4"/>
  <c r="O125" i="4" s="1"/>
  <c r="B100" i="4"/>
  <c r="C100" i="4"/>
  <c r="K100" i="4"/>
  <c r="L100" i="4" s="1"/>
  <c r="N100" i="4" s="1"/>
  <c r="M100" i="4"/>
  <c r="O100" i="4" s="1"/>
  <c r="B132" i="4"/>
  <c r="C132" i="4"/>
  <c r="K132" i="4"/>
  <c r="L132" i="4" s="1"/>
  <c r="N132" i="4" s="1"/>
  <c r="M132" i="4"/>
  <c r="O132" i="4" s="1"/>
  <c r="B124" i="4"/>
  <c r="C124" i="4"/>
  <c r="K124" i="4"/>
  <c r="L124" i="4" s="1"/>
  <c r="N124" i="4" s="1"/>
  <c r="M124" i="4"/>
  <c r="O124" i="4" s="1"/>
  <c r="B98" i="4"/>
  <c r="C98" i="4"/>
  <c r="K98" i="4"/>
  <c r="L98" i="4" s="1"/>
  <c r="N98" i="4" s="1"/>
  <c r="M98" i="4"/>
  <c r="O98" i="4" s="1"/>
  <c r="M146" i="4"/>
  <c r="O146" i="4" s="1"/>
  <c r="M148" i="4"/>
  <c r="O148" i="4" s="1"/>
  <c r="M149" i="4"/>
  <c r="O149" i="4" s="1"/>
  <c r="M150" i="4"/>
  <c r="O150" i="4" s="1"/>
  <c r="M151" i="4"/>
  <c r="O151" i="4" s="1"/>
  <c r="M154" i="4"/>
  <c r="O154" i="4" s="1"/>
  <c r="M155" i="4"/>
  <c r="O155" i="4" s="1"/>
  <c r="M156" i="4"/>
  <c r="O156" i="4" s="1"/>
  <c r="M158" i="4"/>
  <c r="O158" i="4" s="1"/>
  <c r="M162" i="4"/>
  <c r="O162" i="4" s="1"/>
  <c r="M163" i="4"/>
  <c r="O163" i="4" s="1"/>
  <c r="M164" i="4"/>
  <c r="O164" i="4" s="1"/>
  <c r="M165" i="4"/>
  <c r="O165" i="4" s="1"/>
  <c r="M166" i="4"/>
  <c r="O166" i="4" s="1"/>
  <c r="M167" i="4"/>
  <c r="O167" i="4" s="1"/>
  <c r="M169" i="4"/>
  <c r="O169" i="4" s="1"/>
  <c r="M171" i="4"/>
  <c r="O171" i="4" s="1"/>
  <c r="M173" i="4"/>
  <c r="O173" i="4" s="1"/>
  <c r="M174" i="4"/>
  <c r="O174" i="4" s="1"/>
  <c r="M175" i="4"/>
  <c r="O175" i="4" s="1"/>
  <c r="M177" i="4"/>
  <c r="O177" i="4" s="1"/>
  <c r="M178" i="4"/>
  <c r="O178" i="4" s="1"/>
  <c r="M179" i="4"/>
  <c r="O179" i="4" s="1"/>
  <c r="M180" i="4"/>
  <c r="O180" i="4" s="1"/>
  <c r="M182" i="4"/>
  <c r="O182" i="4" s="1"/>
  <c r="M183" i="4"/>
  <c r="O183" i="4" s="1"/>
  <c r="M184" i="4"/>
  <c r="O184" i="4" s="1"/>
  <c r="M185" i="4"/>
  <c r="O185" i="4" s="1"/>
  <c r="M186" i="4"/>
  <c r="O186" i="4" s="1"/>
  <c r="M189" i="4"/>
  <c r="O189" i="4" s="1"/>
  <c r="M190" i="4"/>
  <c r="O190" i="4" s="1"/>
  <c r="M191" i="4"/>
  <c r="O191" i="4" s="1"/>
  <c r="M192" i="4"/>
  <c r="O192" i="4" s="1"/>
  <c r="M193" i="4"/>
  <c r="O193" i="4" s="1"/>
  <c r="M194" i="4"/>
  <c r="O194" i="4" s="1"/>
  <c r="M197" i="4"/>
  <c r="O197" i="4" s="1"/>
  <c r="M198" i="4"/>
  <c r="O198" i="4" s="1"/>
  <c r="M199" i="4"/>
  <c r="O199" i="4" s="1"/>
  <c r="M200" i="4"/>
  <c r="O200" i="4" s="1"/>
  <c r="M201" i="4"/>
  <c r="O201" i="4" s="1"/>
  <c r="M203" i="4"/>
  <c r="O203" i="4" s="1"/>
  <c r="M204" i="4"/>
  <c r="O204" i="4" s="1"/>
  <c r="M209" i="4"/>
  <c r="O209" i="4" s="1"/>
  <c r="M214" i="4"/>
  <c r="O214" i="4" s="1"/>
  <c r="M215" i="4"/>
  <c r="O215" i="4" s="1"/>
  <c r="M216" i="4"/>
  <c r="O216" i="4" s="1"/>
  <c r="M220" i="4"/>
  <c r="O220" i="4" s="1"/>
  <c r="B411" i="4"/>
  <c r="B412" i="4"/>
  <c r="B415" i="4"/>
  <c r="B416" i="4"/>
  <c r="B417" i="4"/>
  <c r="B419" i="4"/>
  <c r="B420" i="4"/>
  <c r="B421" i="4"/>
  <c r="B423" i="4"/>
  <c r="B424" i="4"/>
  <c r="B425" i="4"/>
  <c r="B426" i="4"/>
  <c r="B427" i="4"/>
  <c r="B432" i="4"/>
  <c r="B433" i="4"/>
  <c r="B437" i="4"/>
  <c r="B438" i="4"/>
  <c r="B439" i="4"/>
  <c r="B440" i="4"/>
  <c r="B441" i="4"/>
  <c r="B442" i="4"/>
  <c r="B443" i="4"/>
  <c r="B444" i="4"/>
  <c r="B445" i="4"/>
  <c r="B447" i="4"/>
  <c r="B448" i="4"/>
  <c r="B449" i="4"/>
  <c r="B453" i="4"/>
  <c r="C411" i="4"/>
  <c r="C412" i="4"/>
  <c r="C415" i="4"/>
  <c r="C416" i="4"/>
  <c r="C417" i="4"/>
  <c r="C419" i="4"/>
  <c r="C420" i="4"/>
  <c r="C421" i="4"/>
  <c r="C423" i="4"/>
  <c r="C424" i="4"/>
  <c r="C425" i="4"/>
  <c r="C426" i="4"/>
  <c r="C427" i="4"/>
  <c r="C432" i="4"/>
  <c r="C433" i="4"/>
  <c r="C437" i="4"/>
  <c r="C438" i="4"/>
  <c r="C439" i="4"/>
  <c r="C440" i="4"/>
  <c r="C441" i="4"/>
  <c r="C442" i="4"/>
  <c r="C443" i="4"/>
  <c r="C444" i="4"/>
  <c r="C445" i="4"/>
  <c r="C447" i="4"/>
  <c r="C448" i="4"/>
  <c r="C449" i="4"/>
  <c r="C453" i="4"/>
  <c r="K411" i="4"/>
  <c r="L411" i="4" s="1"/>
  <c r="N411" i="4" s="1"/>
  <c r="K412" i="4"/>
  <c r="L412" i="4" s="1"/>
  <c r="N412" i="4" s="1"/>
  <c r="K415" i="4"/>
  <c r="L415" i="4" s="1"/>
  <c r="N415" i="4" s="1"/>
  <c r="K416" i="4"/>
  <c r="L416" i="4" s="1"/>
  <c r="N416" i="4" s="1"/>
  <c r="K417" i="4"/>
  <c r="L417" i="4" s="1"/>
  <c r="N417" i="4" s="1"/>
  <c r="K419" i="4"/>
  <c r="L419" i="4" s="1"/>
  <c r="N419" i="4" s="1"/>
  <c r="K420" i="4"/>
  <c r="L420" i="4" s="1"/>
  <c r="N420" i="4" s="1"/>
  <c r="K421" i="4"/>
  <c r="L421" i="4" s="1"/>
  <c r="N421" i="4" s="1"/>
  <c r="K423" i="4"/>
  <c r="M423" i="4" s="1"/>
  <c r="O423" i="4" s="1"/>
  <c r="K424" i="4"/>
  <c r="L424" i="4" s="1"/>
  <c r="N424" i="4" s="1"/>
  <c r="K425" i="4"/>
  <c r="M425" i="4" s="1"/>
  <c r="O425" i="4" s="1"/>
  <c r="K426" i="4"/>
  <c r="M426" i="4" s="1"/>
  <c r="O426" i="4" s="1"/>
  <c r="K427" i="4"/>
  <c r="L427" i="4" s="1"/>
  <c r="N427" i="4" s="1"/>
  <c r="K432" i="4"/>
  <c r="L432" i="4" s="1"/>
  <c r="N432" i="4" s="1"/>
  <c r="K433" i="4"/>
  <c r="L433" i="4" s="1"/>
  <c r="N433" i="4" s="1"/>
  <c r="K437" i="4"/>
  <c r="L437" i="4" s="1"/>
  <c r="N437" i="4" s="1"/>
  <c r="K438" i="4"/>
  <c r="L438" i="4" s="1"/>
  <c r="N438" i="4" s="1"/>
  <c r="K439" i="4"/>
  <c r="L439" i="4" s="1"/>
  <c r="N439" i="4" s="1"/>
  <c r="K440" i="4"/>
  <c r="L440" i="4" s="1"/>
  <c r="N440" i="4" s="1"/>
  <c r="K441" i="4"/>
  <c r="L441" i="4" s="1"/>
  <c r="N441" i="4" s="1"/>
  <c r="K442" i="4"/>
  <c r="L442" i="4" s="1"/>
  <c r="N442" i="4" s="1"/>
  <c r="K443" i="4"/>
  <c r="L443" i="4" s="1"/>
  <c r="N443" i="4" s="1"/>
  <c r="K444" i="4"/>
  <c r="L444" i="4" s="1"/>
  <c r="N444" i="4" s="1"/>
  <c r="K445" i="4"/>
  <c r="L445" i="4" s="1"/>
  <c r="N445" i="4" s="1"/>
  <c r="K447" i="4"/>
  <c r="M447" i="4" s="1"/>
  <c r="O447" i="4" s="1"/>
  <c r="K448" i="4"/>
  <c r="L448" i="4" s="1"/>
  <c r="M448" i="4" s="1"/>
  <c r="O448" i="4" s="1"/>
  <c r="K449" i="4"/>
  <c r="L449" i="4" s="1"/>
  <c r="M449" i="4" s="1"/>
  <c r="O449" i="4" s="1"/>
  <c r="K453" i="4"/>
  <c r="L453" i="4" s="1"/>
  <c r="N453" i="4" s="1"/>
  <c r="M415" i="4"/>
  <c r="O415" i="4" s="1"/>
  <c r="M416" i="4"/>
  <c r="O416" i="4" s="1"/>
  <c r="M417" i="4"/>
  <c r="O417" i="4" s="1"/>
  <c r="M424" i="4"/>
  <c r="O424" i="4" s="1"/>
  <c r="M427" i="4"/>
  <c r="O427" i="4" s="1"/>
  <c r="M432" i="4"/>
  <c r="O432" i="4" s="1"/>
  <c r="M433" i="4"/>
  <c r="O433" i="4" s="1"/>
  <c r="M453" i="4"/>
  <c r="O453" i="4" s="1"/>
  <c r="B367" i="4"/>
  <c r="B369" i="4"/>
  <c r="B370" i="4"/>
  <c r="B371" i="4"/>
  <c r="B375" i="4"/>
  <c r="B376" i="4"/>
  <c r="B377" i="4"/>
  <c r="B378" i="4"/>
  <c r="B379" i="4"/>
  <c r="B381" i="4"/>
  <c r="B382" i="4"/>
  <c r="B386" i="4"/>
  <c r="B387" i="4"/>
  <c r="B388" i="4"/>
  <c r="B389" i="4"/>
  <c r="B394" i="4"/>
  <c r="B395" i="4"/>
  <c r="B396" i="4"/>
  <c r="B397" i="4"/>
  <c r="C367" i="4"/>
  <c r="C369" i="4"/>
  <c r="C370" i="4"/>
  <c r="C371" i="4"/>
  <c r="C375" i="4"/>
  <c r="C376" i="4"/>
  <c r="C377" i="4"/>
  <c r="C378" i="4"/>
  <c r="C379" i="4"/>
  <c r="C381" i="4"/>
  <c r="C382" i="4"/>
  <c r="C386" i="4"/>
  <c r="C387" i="4"/>
  <c r="C388" i="4"/>
  <c r="C389" i="4"/>
  <c r="C394" i="4"/>
  <c r="C395" i="4"/>
  <c r="C396" i="4"/>
  <c r="C397" i="4"/>
  <c r="K367" i="4"/>
  <c r="L367" i="4" s="1"/>
  <c r="N367" i="4" s="1"/>
  <c r="K369" i="4"/>
  <c r="L369" i="4" s="1"/>
  <c r="N369" i="4" s="1"/>
  <c r="K370" i="4"/>
  <c r="L370" i="4" s="1"/>
  <c r="N370" i="4" s="1"/>
  <c r="K371" i="4"/>
  <c r="L371" i="4" s="1"/>
  <c r="N371" i="4" s="1"/>
  <c r="K375" i="4"/>
  <c r="L375" i="4" s="1"/>
  <c r="N375" i="4" s="1"/>
  <c r="K376" i="4"/>
  <c r="L376" i="4" s="1"/>
  <c r="N376" i="4" s="1"/>
  <c r="K377" i="4"/>
  <c r="L377" i="4" s="1"/>
  <c r="N377" i="4" s="1"/>
  <c r="K378" i="4"/>
  <c r="L378" i="4" s="1"/>
  <c r="N378" i="4" s="1"/>
  <c r="K379" i="4"/>
  <c r="L379" i="4" s="1"/>
  <c r="N379" i="4" s="1"/>
  <c r="K381" i="4"/>
  <c r="L381" i="4" s="1"/>
  <c r="N381" i="4" s="1"/>
  <c r="K382" i="4"/>
  <c r="L382" i="4" s="1"/>
  <c r="N382" i="4" s="1"/>
  <c r="K386" i="4"/>
  <c r="M386" i="4" s="1"/>
  <c r="O386" i="4" s="1"/>
  <c r="K387" i="4"/>
  <c r="L387" i="4" s="1"/>
  <c r="N387" i="4" s="1"/>
  <c r="K388" i="4"/>
  <c r="L388" i="4" s="1"/>
  <c r="N388" i="4" s="1"/>
  <c r="K389" i="4"/>
  <c r="L389" i="4" s="1"/>
  <c r="N389" i="4" s="1"/>
  <c r="K394" i="4"/>
  <c r="L394" i="4" s="1"/>
  <c r="N394" i="4" s="1"/>
  <c r="K395" i="4"/>
  <c r="L395" i="4" s="1"/>
  <c r="N395" i="4" s="1"/>
  <c r="K396" i="4"/>
  <c r="L396" i="4" s="1"/>
  <c r="N396" i="4" s="1"/>
  <c r="K397" i="4"/>
  <c r="L397" i="4" s="1"/>
  <c r="M369" i="4"/>
  <c r="O369" i="4" s="1"/>
  <c r="M370" i="4"/>
  <c r="O370" i="4" s="1"/>
  <c r="M371" i="4"/>
  <c r="O371" i="4" s="1"/>
  <c r="M377" i="4"/>
  <c r="O377" i="4" s="1"/>
  <c r="M378" i="4"/>
  <c r="O378" i="4" s="1"/>
  <c r="M379" i="4"/>
  <c r="O379" i="4" s="1"/>
  <c r="M381" i="4"/>
  <c r="O381" i="4" s="1"/>
  <c r="M382" i="4"/>
  <c r="O382" i="4" s="1"/>
  <c r="M388" i="4"/>
  <c r="O388" i="4" s="1"/>
  <c r="M394" i="4"/>
  <c r="O394" i="4" s="1"/>
  <c r="M395" i="4"/>
  <c r="O395" i="4" s="1"/>
  <c r="M396" i="4"/>
  <c r="O396" i="4" s="1"/>
  <c r="B316" i="4"/>
  <c r="B319" i="4"/>
  <c r="B320" i="4"/>
  <c r="B321" i="4"/>
  <c r="B322" i="4"/>
  <c r="B323" i="4"/>
  <c r="B326" i="4"/>
  <c r="B327" i="4"/>
  <c r="B328" i="4"/>
  <c r="B329" i="4"/>
  <c r="B331" i="4"/>
  <c r="B333" i="4"/>
  <c r="B334" i="4"/>
  <c r="B335" i="4"/>
  <c r="B336" i="4"/>
  <c r="B337" i="4"/>
  <c r="B339" i="4"/>
  <c r="B340" i="4"/>
  <c r="B341" i="4"/>
  <c r="C316" i="4"/>
  <c r="C319" i="4"/>
  <c r="C320" i="4"/>
  <c r="C321" i="4"/>
  <c r="C322" i="4"/>
  <c r="C323" i="4"/>
  <c r="C326" i="4"/>
  <c r="C327" i="4"/>
  <c r="C328" i="4"/>
  <c r="C329" i="4"/>
  <c r="C331" i="4"/>
  <c r="C333" i="4"/>
  <c r="C334" i="4"/>
  <c r="C335" i="4"/>
  <c r="C336" i="4"/>
  <c r="C337" i="4"/>
  <c r="C339" i="4"/>
  <c r="C340" i="4"/>
  <c r="C341" i="4"/>
  <c r="K316" i="4"/>
  <c r="L316" i="4" s="1"/>
  <c r="N316" i="4" s="1"/>
  <c r="K319" i="4"/>
  <c r="M319" i="4" s="1"/>
  <c r="O319" i="4" s="1"/>
  <c r="K320" i="4"/>
  <c r="L320" i="4" s="1"/>
  <c r="N320" i="4" s="1"/>
  <c r="K321" i="4"/>
  <c r="L321" i="4" s="1"/>
  <c r="N321" i="4" s="1"/>
  <c r="K322" i="4"/>
  <c r="L322" i="4" s="1"/>
  <c r="N322" i="4" s="1"/>
  <c r="K323" i="4"/>
  <c r="L323" i="4" s="1"/>
  <c r="N323" i="4" s="1"/>
  <c r="K326" i="4"/>
  <c r="L326" i="4" s="1"/>
  <c r="N326" i="4" s="1"/>
  <c r="K327" i="4"/>
  <c r="L327" i="4" s="1"/>
  <c r="N327" i="4" s="1"/>
  <c r="K328" i="4"/>
  <c r="M328" i="4" s="1"/>
  <c r="O328" i="4" s="1"/>
  <c r="K329" i="4"/>
  <c r="L329" i="4" s="1"/>
  <c r="N329" i="4" s="1"/>
  <c r="K331" i="4"/>
  <c r="L331" i="4" s="1"/>
  <c r="N331" i="4" s="1"/>
  <c r="K333" i="4"/>
  <c r="L333" i="4" s="1"/>
  <c r="N333" i="4" s="1"/>
  <c r="K334" i="4"/>
  <c r="L334" i="4" s="1"/>
  <c r="N334" i="4" s="1"/>
  <c r="K335" i="4"/>
  <c r="L335" i="4" s="1"/>
  <c r="N335" i="4" s="1"/>
  <c r="K336" i="4"/>
  <c r="L336" i="4" s="1"/>
  <c r="N336" i="4" s="1"/>
  <c r="K337" i="4"/>
  <c r="L337" i="4" s="1"/>
  <c r="N337" i="4" s="1"/>
  <c r="K339" i="4"/>
  <c r="L339" i="4" s="1"/>
  <c r="N339" i="4" s="1"/>
  <c r="K340" i="4"/>
  <c r="M340" i="4" s="1"/>
  <c r="O340" i="4" s="1"/>
  <c r="K341" i="4"/>
  <c r="L341" i="4" s="1"/>
  <c r="N341" i="4" s="1"/>
  <c r="M316" i="4"/>
  <c r="O316" i="4" s="1"/>
  <c r="M320" i="4"/>
  <c r="O320" i="4" s="1"/>
  <c r="M322" i="4"/>
  <c r="O322" i="4" s="1"/>
  <c r="M323" i="4"/>
  <c r="O323" i="4" s="1"/>
  <c r="M329" i="4"/>
  <c r="O329" i="4" s="1"/>
  <c r="M331" i="4"/>
  <c r="O331" i="4" s="1"/>
  <c r="M334" i="4"/>
  <c r="O334" i="4" s="1"/>
  <c r="M336" i="4"/>
  <c r="O336" i="4" s="1"/>
  <c r="M337" i="4"/>
  <c r="O337" i="4" s="1"/>
  <c r="M339" i="4"/>
  <c r="O339" i="4" s="1"/>
  <c r="M341" i="4"/>
  <c r="O341" i="4" s="1"/>
  <c r="B234" i="4"/>
  <c r="B235" i="4"/>
  <c r="B237" i="4"/>
  <c r="B238" i="4"/>
  <c r="B239" i="4"/>
  <c r="B240" i="4"/>
  <c r="B241" i="4"/>
  <c r="B242" i="4"/>
  <c r="B243" i="4"/>
  <c r="B245" i="4"/>
  <c r="B246" i="4"/>
  <c r="B248" i="4"/>
  <c r="B250" i="4"/>
  <c r="B251" i="4"/>
  <c r="B252" i="4"/>
  <c r="B253" i="4"/>
  <c r="B254" i="4"/>
  <c r="B255" i="4"/>
  <c r="B256" i="4"/>
  <c r="B257" i="4"/>
  <c r="B258" i="4"/>
  <c r="B259" i="4"/>
  <c r="B263" i="4"/>
  <c r="B264" i="4"/>
  <c r="B265" i="4"/>
  <c r="B266" i="4"/>
  <c r="B268" i="4"/>
  <c r="B269" i="4"/>
  <c r="B270" i="4"/>
  <c r="B271" i="4"/>
  <c r="B272" i="4"/>
  <c r="B274" i="4"/>
  <c r="B277" i="4"/>
  <c r="B278" i="4"/>
  <c r="B280" i="4"/>
  <c r="B281" i="4"/>
  <c r="B282" i="4"/>
  <c r="B283" i="4"/>
  <c r="B284" i="4"/>
  <c r="B285" i="4"/>
  <c r="B286" i="4"/>
  <c r="B287" i="4"/>
  <c r="B288" i="4"/>
  <c r="B289" i="4"/>
  <c r="B290" i="4"/>
  <c r="B292" i="4"/>
  <c r="C234" i="4"/>
  <c r="C235" i="4"/>
  <c r="C237" i="4"/>
  <c r="C238" i="4"/>
  <c r="C239" i="4"/>
  <c r="C240" i="4"/>
  <c r="C241" i="4"/>
  <c r="C242" i="4"/>
  <c r="C243" i="4"/>
  <c r="C245" i="4"/>
  <c r="C246" i="4"/>
  <c r="C248" i="4"/>
  <c r="C250" i="4"/>
  <c r="C251" i="4"/>
  <c r="C252" i="4"/>
  <c r="C253" i="4"/>
  <c r="C254" i="4"/>
  <c r="C255" i="4"/>
  <c r="C256" i="4"/>
  <c r="C257" i="4"/>
  <c r="C258" i="4"/>
  <c r="C259" i="4"/>
  <c r="C263" i="4"/>
  <c r="C264" i="4"/>
  <c r="C265" i="4"/>
  <c r="C266" i="4"/>
  <c r="C268" i="4"/>
  <c r="C269" i="4"/>
  <c r="C270" i="4"/>
  <c r="C271" i="4"/>
  <c r="C272" i="4"/>
  <c r="C274" i="4"/>
  <c r="C277" i="4"/>
  <c r="C278" i="4"/>
  <c r="C280" i="4"/>
  <c r="C281" i="4"/>
  <c r="C282" i="4"/>
  <c r="C283" i="4"/>
  <c r="C284" i="4"/>
  <c r="C285" i="4"/>
  <c r="C286" i="4"/>
  <c r="C287" i="4"/>
  <c r="C288" i="4"/>
  <c r="C289" i="4"/>
  <c r="C290" i="4"/>
  <c r="C292" i="4"/>
  <c r="K234" i="4"/>
  <c r="L234" i="4" s="1"/>
  <c r="N234" i="4" s="1"/>
  <c r="K235" i="4"/>
  <c r="L235" i="4" s="1"/>
  <c r="N235" i="4" s="1"/>
  <c r="K237" i="4"/>
  <c r="L237" i="4" s="1"/>
  <c r="N237" i="4" s="1"/>
  <c r="K238" i="4"/>
  <c r="M238" i="4" s="1"/>
  <c r="O238" i="4" s="1"/>
  <c r="K239" i="4"/>
  <c r="M239" i="4" s="1"/>
  <c r="O239" i="4" s="1"/>
  <c r="K240" i="4"/>
  <c r="L240" i="4" s="1"/>
  <c r="N240" i="4" s="1"/>
  <c r="K241" i="4"/>
  <c r="L241" i="4" s="1"/>
  <c r="N241" i="4" s="1"/>
  <c r="K242" i="4"/>
  <c r="L242" i="4" s="1"/>
  <c r="N242" i="4" s="1"/>
  <c r="K243" i="4"/>
  <c r="L243" i="4" s="1"/>
  <c r="N243" i="4" s="1"/>
  <c r="K245" i="4"/>
  <c r="L245" i="4" s="1"/>
  <c r="N245" i="4" s="1"/>
  <c r="K246" i="4"/>
  <c r="L246" i="4" s="1"/>
  <c r="N246" i="4" s="1"/>
  <c r="K248" i="4"/>
  <c r="L248" i="4" s="1"/>
  <c r="N248" i="4" s="1"/>
  <c r="K250" i="4"/>
  <c r="L250" i="4" s="1"/>
  <c r="N250" i="4" s="1"/>
  <c r="K251" i="4"/>
  <c r="M251" i="4" s="1"/>
  <c r="O251" i="4" s="1"/>
  <c r="K252" i="4"/>
  <c r="M252" i="4" s="1"/>
  <c r="O252" i="4" s="1"/>
  <c r="K253" i="4"/>
  <c r="L253" i="4" s="1"/>
  <c r="N253" i="4" s="1"/>
  <c r="K254" i="4"/>
  <c r="L254" i="4" s="1"/>
  <c r="N254" i="4" s="1"/>
  <c r="K255" i="4"/>
  <c r="L255" i="4" s="1"/>
  <c r="N255" i="4" s="1"/>
  <c r="K256" i="4"/>
  <c r="L256" i="4" s="1"/>
  <c r="N256" i="4" s="1"/>
  <c r="K257" i="4"/>
  <c r="M257" i="4" s="1"/>
  <c r="O257" i="4" s="1"/>
  <c r="K258" i="4"/>
  <c r="M258" i="4" s="1"/>
  <c r="O258" i="4" s="1"/>
  <c r="K259" i="4"/>
  <c r="L259" i="4" s="1"/>
  <c r="N259" i="4" s="1"/>
  <c r="K263" i="4"/>
  <c r="L263" i="4" s="1"/>
  <c r="N263" i="4" s="1"/>
  <c r="K264" i="4"/>
  <c r="L264" i="4" s="1"/>
  <c r="N264" i="4" s="1"/>
  <c r="K265" i="4"/>
  <c r="L265" i="4" s="1"/>
  <c r="N265" i="4" s="1"/>
  <c r="K266" i="4"/>
  <c r="L266" i="4" s="1"/>
  <c r="N266" i="4" s="1"/>
  <c r="K268" i="4"/>
  <c r="M268" i="4" s="1"/>
  <c r="O268" i="4" s="1"/>
  <c r="K269" i="4"/>
  <c r="M269" i="4" s="1"/>
  <c r="O269" i="4" s="1"/>
  <c r="K270" i="4"/>
  <c r="L270" i="4" s="1"/>
  <c r="N270" i="4" s="1"/>
  <c r="K271" i="4"/>
  <c r="L271" i="4" s="1"/>
  <c r="N271" i="4" s="1"/>
  <c r="K272" i="4"/>
  <c r="L272" i="4" s="1"/>
  <c r="N272" i="4" s="1"/>
  <c r="K274" i="4"/>
  <c r="M274" i="4" s="1"/>
  <c r="O274" i="4" s="1"/>
  <c r="K277" i="4"/>
  <c r="M277" i="4" s="1"/>
  <c r="O277" i="4" s="1"/>
  <c r="K278" i="4"/>
  <c r="M278" i="4" s="1"/>
  <c r="O278" i="4" s="1"/>
  <c r="K280" i="4"/>
  <c r="L280" i="4" s="1"/>
  <c r="N280" i="4" s="1"/>
  <c r="K281" i="4"/>
  <c r="L281" i="4" s="1"/>
  <c r="N281" i="4" s="1"/>
  <c r="K282" i="4"/>
  <c r="L282" i="4" s="1"/>
  <c r="N282" i="4" s="1"/>
  <c r="K283" i="4"/>
  <c r="M283" i="4" s="1"/>
  <c r="O283" i="4" s="1"/>
  <c r="K284" i="4"/>
  <c r="L284" i="4" s="1"/>
  <c r="N284" i="4" s="1"/>
  <c r="K285" i="4"/>
  <c r="L285" i="4" s="1"/>
  <c r="N285" i="4" s="1"/>
  <c r="K286" i="4"/>
  <c r="L286" i="4" s="1"/>
  <c r="N286" i="4" s="1"/>
  <c r="K287" i="4"/>
  <c r="M287" i="4" s="1"/>
  <c r="O287" i="4" s="1"/>
  <c r="K288" i="4"/>
  <c r="L288" i="4" s="1"/>
  <c r="N288" i="4" s="1"/>
  <c r="K289" i="4"/>
  <c r="L289" i="4" s="1"/>
  <c r="N289" i="4" s="1"/>
  <c r="K290" i="4"/>
  <c r="L290" i="4" s="1"/>
  <c r="N290" i="4" s="1"/>
  <c r="K292" i="4"/>
  <c r="L292" i="4" s="1"/>
  <c r="N292" i="4" s="1"/>
  <c r="M234" i="4"/>
  <c r="O234" i="4" s="1"/>
  <c r="M235" i="4"/>
  <c r="O235" i="4" s="1"/>
  <c r="M240" i="4"/>
  <c r="O240" i="4" s="1"/>
  <c r="M241" i="4"/>
  <c r="O241" i="4" s="1"/>
  <c r="M242" i="4"/>
  <c r="O242" i="4" s="1"/>
  <c r="M243" i="4"/>
  <c r="O243" i="4" s="1"/>
  <c r="M245" i="4"/>
  <c r="O245" i="4" s="1"/>
  <c r="M246" i="4"/>
  <c r="O246" i="4" s="1"/>
  <c r="M248" i="4"/>
  <c r="O248" i="4" s="1"/>
  <c r="M250" i="4"/>
  <c r="O250" i="4" s="1"/>
  <c r="M253" i="4"/>
  <c r="O253" i="4" s="1"/>
  <c r="M255" i="4"/>
  <c r="O255" i="4" s="1"/>
  <c r="M263" i="4"/>
  <c r="O263" i="4" s="1"/>
  <c r="M264" i="4"/>
  <c r="O264" i="4" s="1"/>
  <c r="M265" i="4"/>
  <c r="O265" i="4" s="1"/>
  <c r="M266" i="4"/>
  <c r="O266" i="4" s="1"/>
  <c r="M270" i="4"/>
  <c r="O270" i="4" s="1"/>
  <c r="M271" i="4"/>
  <c r="O271" i="4" s="1"/>
  <c r="M272" i="4"/>
  <c r="O272" i="4" s="1"/>
  <c r="M282" i="4"/>
  <c r="O282" i="4" s="1"/>
  <c r="M284" i="4"/>
  <c r="O284" i="4" s="1"/>
  <c r="M285" i="4"/>
  <c r="O285" i="4" s="1"/>
  <c r="M286" i="4"/>
  <c r="O286" i="4" s="1"/>
  <c r="M290" i="4"/>
  <c r="O290" i="4" s="1"/>
  <c r="M292" i="4"/>
  <c r="O292" i="4" s="1"/>
  <c r="B157" i="4"/>
  <c r="B158" i="4"/>
  <c r="B161" i="4"/>
  <c r="B162" i="4"/>
  <c r="B163" i="4"/>
  <c r="B164" i="4"/>
  <c r="B165" i="4"/>
  <c r="B166" i="4"/>
  <c r="B167" i="4"/>
  <c r="B168" i="4"/>
  <c r="B169" i="4"/>
  <c r="B171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7" i="4"/>
  <c r="B208" i="4"/>
  <c r="B209" i="4"/>
  <c r="B210" i="4"/>
  <c r="B214" i="4"/>
  <c r="B215" i="4"/>
  <c r="B216" i="4"/>
  <c r="B217" i="4"/>
  <c r="B218" i="4"/>
  <c r="B219" i="4"/>
  <c r="B220" i="4"/>
  <c r="C157" i="4"/>
  <c r="C158" i="4"/>
  <c r="C161" i="4"/>
  <c r="C162" i="4"/>
  <c r="C163" i="4"/>
  <c r="C164" i="4"/>
  <c r="C165" i="4"/>
  <c r="C166" i="4"/>
  <c r="C167" i="4"/>
  <c r="C168" i="4"/>
  <c r="C169" i="4"/>
  <c r="C171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7" i="4"/>
  <c r="C208" i="4"/>
  <c r="C209" i="4"/>
  <c r="C210" i="4"/>
  <c r="C214" i="4"/>
  <c r="C215" i="4"/>
  <c r="C216" i="4"/>
  <c r="C217" i="4"/>
  <c r="C218" i="4"/>
  <c r="C219" i="4"/>
  <c r="C220" i="4"/>
  <c r="K157" i="4"/>
  <c r="M157" i="4" s="1"/>
  <c r="O157" i="4" s="1"/>
  <c r="K158" i="4"/>
  <c r="L158" i="4" s="1"/>
  <c r="N158" i="4" s="1"/>
  <c r="K161" i="4"/>
  <c r="L161" i="4" s="1"/>
  <c r="N161" i="4" s="1"/>
  <c r="K162" i="4"/>
  <c r="L162" i="4" s="1"/>
  <c r="N162" i="4" s="1"/>
  <c r="K163" i="4"/>
  <c r="L163" i="4" s="1"/>
  <c r="N163" i="4" s="1"/>
  <c r="K164" i="4"/>
  <c r="L164" i="4" s="1"/>
  <c r="N164" i="4" s="1"/>
  <c r="K165" i="4"/>
  <c r="L165" i="4" s="1"/>
  <c r="N165" i="4" s="1"/>
  <c r="K166" i="4"/>
  <c r="L166" i="4" s="1"/>
  <c r="N166" i="4" s="1"/>
  <c r="K167" i="4"/>
  <c r="L167" i="4" s="1"/>
  <c r="N167" i="4" s="1"/>
  <c r="K168" i="4"/>
  <c r="M168" i="4" s="1"/>
  <c r="O168" i="4" s="1"/>
  <c r="K169" i="4"/>
  <c r="L169" i="4" s="1"/>
  <c r="N169" i="4" s="1"/>
  <c r="K171" i="4"/>
  <c r="L171" i="4" s="1"/>
  <c r="N171" i="4" s="1"/>
  <c r="K173" i="4"/>
  <c r="L173" i="4" s="1"/>
  <c r="N173" i="4" s="1"/>
  <c r="K174" i="4"/>
  <c r="L174" i="4" s="1"/>
  <c r="N174" i="4" s="1"/>
  <c r="K175" i="4"/>
  <c r="L175" i="4" s="1"/>
  <c r="N175" i="4" s="1"/>
  <c r="K176" i="4"/>
  <c r="M176" i="4" s="1"/>
  <c r="O176" i="4" s="1"/>
  <c r="K177" i="4"/>
  <c r="L177" i="4" s="1"/>
  <c r="N177" i="4" s="1"/>
  <c r="K178" i="4"/>
  <c r="L178" i="4" s="1"/>
  <c r="N178" i="4" s="1"/>
  <c r="K179" i="4"/>
  <c r="L179" i="4" s="1"/>
  <c r="N179" i="4" s="1"/>
  <c r="K180" i="4"/>
  <c r="L180" i="4" s="1"/>
  <c r="N180" i="4" s="1"/>
  <c r="K181" i="4"/>
  <c r="M181" i="4" s="1"/>
  <c r="O181" i="4" s="1"/>
  <c r="K182" i="4"/>
  <c r="L182" i="4" s="1"/>
  <c r="N182" i="4" s="1"/>
  <c r="K183" i="4"/>
  <c r="L183" i="4" s="1"/>
  <c r="N183" i="4" s="1"/>
  <c r="K184" i="4"/>
  <c r="L184" i="4" s="1"/>
  <c r="N184" i="4" s="1"/>
  <c r="K185" i="4"/>
  <c r="L185" i="4" s="1"/>
  <c r="N185" i="4" s="1"/>
  <c r="K186" i="4"/>
  <c r="L186" i="4" s="1"/>
  <c r="N186" i="4" s="1"/>
  <c r="K189" i="4"/>
  <c r="L189" i="4" s="1"/>
  <c r="N189" i="4" s="1"/>
  <c r="K190" i="4"/>
  <c r="L190" i="4" s="1"/>
  <c r="N190" i="4" s="1"/>
  <c r="K191" i="4"/>
  <c r="L191" i="4" s="1"/>
  <c r="N191" i="4" s="1"/>
  <c r="K192" i="4"/>
  <c r="L192" i="4" s="1"/>
  <c r="N192" i="4" s="1"/>
  <c r="K193" i="4"/>
  <c r="L193" i="4" s="1"/>
  <c r="N193" i="4" s="1"/>
  <c r="K194" i="4"/>
  <c r="L194" i="4" s="1"/>
  <c r="N194" i="4" s="1"/>
  <c r="K195" i="4"/>
  <c r="M195" i="4" s="1"/>
  <c r="O195" i="4" s="1"/>
  <c r="K196" i="4"/>
  <c r="M196" i="4" s="1"/>
  <c r="O196" i="4" s="1"/>
  <c r="K197" i="4"/>
  <c r="L197" i="4" s="1"/>
  <c r="N197" i="4" s="1"/>
  <c r="K198" i="4"/>
  <c r="L198" i="4" s="1"/>
  <c r="N198" i="4" s="1"/>
  <c r="K199" i="4"/>
  <c r="L199" i="4" s="1"/>
  <c r="N199" i="4" s="1"/>
  <c r="K200" i="4"/>
  <c r="L200" i="4" s="1"/>
  <c r="N200" i="4" s="1"/>
  <c r="K201" i="4"/>
  <c r="L201" i="4" s="1"/>
  <c r="N201" i="4" s="1"/>
  <c r="K202" i="4"/>
  <c r="M202" i="4" s="1"/>
  <c r="O202" i="4" s="1"/>
  <c r="K203" i="4"/>
  <c r="L203" i="4" s="1"/>
  <c r="N203" i="4" s="1"/>
  <c r="K204" i="4"/>
  <c r="L204" i="4" s="1"/>
  <c r="N204" i="4" s="1"/>
  <c r="K207" i="4"/>
  <c r="M207" i="4" s="1"/>
  <c r="O207" i="4" s="1"/>
  <c r="K208" i="4"/>
  <c r="K209" i="4"/>
  <c r="L209" i="4" s="1"/>
  <c r="N209" i="4" s="1"/>
  <c r="K210" i="4"/>
  <c r="M210" i="4" s="1"/>
  <c r="O210" i="4" s="1"/>
  <c r="K214" i="4"/>
  <c r="L214" i="4" s="1"/>
  <c r="N214" i="4" s="1"/>
  <c r="K215" i="4"/>
  <c r="L215" i="4" s="1"/>
  <c r="N215" i="4" s="1"/>
  <c r="K216" i="4"/>
  <c r="L216" i="4" s="1"/>
  <c r="N216" i="4" s="1"/>
  <c r="K217" i="4"/>
  <c r="L217" i="4" s="1"/>
  <c r="K218" i="4"/>
  <c r="L218" i="4" s="1"/>
  <c r="M218" i="4" s="1"/>
  <c r="O218" i="4" s="1"/>
  <c r="K219" i="4"/>
  <c r="L219" i="4" s="1"/>
  <c r="K220" i="4"/>
  <c r="L220" i="4" s="1"/>
  <c r="N220" i="4" s="1"/>
  <c r="B110" i="4"/>
  <c r="B111" i="4"/>
  <c r="B112" i="4"/>
  <c r="B113" i="4"/>
  <c r="B114" i="4"/>
  <c r="B115" i="4"/>
  <c r="B116" i="4"/>
  <c r="B117" i="4"/>
  <c r="B118" i="4"/>
  <c r="B120" i="4"/>
  <c r="B121" i="4"/>
  <c r="B122" i="4"/>
  <c r="B123" i="4"/>
  <c r="B126" i="4"/>
  <c r="B129" i="4"/>
  <c r="B130" i="4"/>
  <c r="B131" i="4"/>
  <c r="B133" i="4"/>
  <c r="B134" i="4"/>
  <c r="B135" i="4"/>
  <c r="B136" i="4"/>
  <c r="B137" i="4"/>
  <c r="B138" i="4"/>
  <c r="B139" i="4"/>
  <c r="B140" i="4"/>
  <c r="B141" i="4"/>
  <c r="B144" i="4"/>
  <c r="C110" i="4"/>
  <c r="C111" i="4"/>
  <c r="C112" i="4"/>
  <c r="C113" i="4"/>
  <c r="C114" i="4"/>
  <c r="C115" i="4"/>
  <c r="C116" i="4"/>
  <c r="C117" i="4"/>
  <c r="C118" i="4"/>
  <c r="C120" i="4"/>
  <c r="C121" i="4"/>
  <c r="C122" i="4"/>
  <c r="C123" i="4"/>
  <c r="C126" i="4"/>
  <c r="C129" i="4"/>
  <c r="C130" i="4"/>
  <c r="C131" i="4"/>
  <c r="C133" i="4"/>
  <c r="C134" i="4"/>
  <c r="C135" i="4"/>
  <c r="C136" i="4"/>
  <c r="C137" i="4"/>
  <c r="C138" i="4"/>
  <c r="C139" i="4"/>
  <c r="C140" i="4"/>
  <c r="C141" i="4"/>
  <c r="C144" i="4"/>
  <c r="K110" i="4"/>
  <c r="L110" i="4" s="1"/>
  <c r="N110" i="4" s="1"/>
  <c r="K111" i="4"/>
  <c r="L111" i="4" s="1"/>
  <c r="N111" i="4" s="1"/>
  <c r="K112" i="4"/>
  <c r="L112" i="4" s="1"/>
  <c r="N112" i="4" s="1"/>
  <c r="K113" i="4"/>
  <c r="L113" i="4" s="1"/>
  <c r="N113" i="4" s="1"/>
  <c r="K114" i="4"/>
  <c r="L114" i="4" s="1"/>
  <c r="N114" i="4" s="1"/>
  <c r="K115" i="4"/>
  <c r="L115" i="4" s="1"/>
  <c r="N115" i="4" s="1"/>
  <c r="K116" i="4"/>
  <c r="L116" i="4" s="1"/>
  <c r="N116" i="4" s="1"/>
  <c r="K117" i="4"/>
  <c r="L117" i="4"/>
  <c r="N117" i="4" s="1"/>
  <c r="K118" i="4"/>
  <c r="L118" i="4"/>
  <c r="N118" i="4" s="1"/>
  <c r="K120" i="4"/>
  <c r="L120" i="4" s="1"/>
  <c r="N120" i="4" s="1"/>
  <c r="K121" i="4"/>
  <c r="M121" i="4" s="1"/>
  <c r="O121" i="4" s="1"/>
  <c r="K122" i="4"/>
  <c r="M122" i="4" s="1"/>
  <c r="O122" i="4" s="1"/>
  <c r="K123" i="4"/>
  <c r="L123" i="4" s="1"/>
  <c r="N123" i="4" s="1"/>
  <c r="K126" i="4"/>
  <c r="L126" i="4" s="1"/>
  <c r="N126" i="4" s="1"/>
  <c r="K129" i="4"/>
  <c r="L129" i="4" s="1"/>
  <c r="N129" i="4" s="1"/>
  <c r="K130" i="4"/>
  <c r="L130" i="4" s="1"/>
  <c r="N130" i="4" s="1"/>
  <c r="K131" i="4"/>
  <c r="L131" i="4" s="1"/>
  <c r="N131" i="4" s="1"/>
  <c r="K133" i="4"/>
  <c r="L133" i="4" s="1"/>
  <c r="N133" i="4" s="1"/>
  <c r="K134" i="4"/>
  <c r="M134" i="4" s="1"/>
  <c r="O134" i="4" s="1"/>
  <c r="K135" i="4"/>
  <c r="L135" i="4" s="1"/>
  <c r="N135" i="4" s="1"/>
  <c r="K136" i="4"/>
  <c r="L136" i="4" s="1"/>
  <c r="N136" i="4" s="1"/>
  <c r="K137" i="4"/>
  <c r="L137" i="4" s="1"/>
  <c r="N137" i="4" s="1"/>
  <c r="K138" i="4"/>
  <c r="L138" i="4" s="1"/>
  <c r="N138" i="4" s="1"/>
  <c r="K139" i="4"/>
  <c r="L139" i="4" s="1"/>
  <c r="N139" i="4" s="1"/>
  <c r="K140" i="4"/>
  <c r="L140" i="4" s="1"/>
  <c r="N140" i="4" s="1"/>
  <c r="K141" i="4"/>
  <c r="L141" i="4" s="1"/>
  <c r="N141" i="4" s="1"/>
  <c r="K144" i="4"/>
  <c r="L144" i="4" s="1"/>
  <c r="N144" i="4" s="1"/>
  <c r="M111" i="4"/>
  <c r="O111" i="4" s="1"/>
  <c r="M112" i="4"/>
  <c r="O112" i="4" s="1"/>
  <c r="M114" i="4"/>
  <c r="O114" i="4" s="1"/>
  <c r="M115" i="4"/>
  <c r="O115" i="4" s="1"/>
  <c r="M116" i="4"/>
  <c r="O116" i="4" s="1"/>
  <c r="M126" i="4"/>
  <c r="O126" i="4" s="1"/>
  <c r="M129" i="4"/>
  <c r="O129" i="4" s="1"/>
  <c r="M130" i="4"/>
  <c r="O130" i="4" s="1"/>
  <c r="M131" i="4"/>
  <c r="O131" i="4" s="1"/>
  <c r="M135" i="4"/>
  <c r="O135" i="4" s="1"/>
  <c r="M136" i="4"/>
  <c r="O136" i="4" s="1"/>
  <c r="M139" i="4"/>
  <c r="O139" i="4" s="1"/>
  <c r="M140" i="4"/>
  <c r="O140" i="4" s="1"/>
  <c r="M141" i="4"/>
  <c r="O141" i="4" s="1"/>
  <c r="M144" i="4"/>
  <c r="O144" i="4" s="1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K71" i="4"/>
  <c r="M71" i="4" s="1"/>
  <c r="O71" i="4" s="1"/>
  <c r="K72" i="4"/>
  <c r="M72" i="4" s="1"/>
  <c r="O72" i="4" s="1"/>
  <c r="K73" i="4"/>
  <c r="L73" i="4" s="1"/>
  <c r="N73" i="4" s="1"/>
  <c r="K74" i="4"/>
  <c r="L74" i="4" s="1"/>
  <c r="N74" i="4" s="1"/>
  <c r="K75" i="4"/>
  <c r="L75" i="4" s="1"/>
  <c r="N75" i="4" s="1"/>
  <c r="K76" i="4"/>
  <c r="L76" i="4" s="1"/>
  <c r="N76" i="4" s="1"/>
  <c r="K77" i="4"/>
  <c r="L77" i="4" s="1"/>
  <c r="N77" i="4" s="1"/>
  <c r="K78" i="4"/>
  <c r="K79" i="4"/>
  <c r="L79" i="4" s="1"/>
  <c r="N79" i="4" s="1"/>
  <c r="K80" i="4"/>
  <c r="L80" i="4" s="1"/>
  <c r="N80" i="4" s="1"/>
  <c r="K81" i="4"/>
  <c r="L81" i="4" s="1"/>
  <c r="N81" i="4" s="1"/>
  <c r="K82" i="4"/>
  <c r="L82" i="4" s="1"/>
  <c r="N82" i="4" s="1"/>
  <c r="K83" i="4"/>
  <c r="L83" i="4" s="1"/>
  <c r="N83" i="4" s="1"/>
  <c r="K84" i="4"/>
  <c r="L84" i="4" s="1"/>
  <c r="N84" i="4" s="1"/>
  <c r="K85" i="4"/>
  <c r="M85" i="4" s="1"/>
  <c r="O85" i="4" s="1"/>
  <c r="K86" i="4"/>
  <c r="L86" i="4" s="1"/>
  <c r="N86" i="4" s="1"/>
  <c r="K87" i="4"/>
  <c r="L87" i="4" s="1"/>
  <c r="N87" i="4" s="1"/>
  <c r="K88" i="4"/>
  <c r="M88" i="4" s="1"/>
  <c r="O88" i="4" s="1"/>
  <c r="K89" i="4"/>
  <c r="L89" i="4" s="1"/>
  <c r="N89" i="4" s="1"/>
  <c r="K90" i="4"/>
  <c r="L90" i="4" s="1"/>
  <c r="N90" i="4" s="1"/>
  <c r="K91" i="4"/>
  <c r="L91" i="4" s="1"/>
  <c r="N91" i="4" s="1"/>
  <c r="K92" i="4"/>
  <c r="L92" i="4" s="1"/>
  <c r="N92" i="4" s="1"/>
  <c r="K93" i="4"/>
  <c r="L93" i="4" s="1"/>
  <c r="N93" i="4" s="1"/>
  <c r="K94" i="4"/>
  <c r="L94" i="4" s="1"/>
  <c r="N94" i="4" s="1"/>
  <c r="O94" i="4"/>
  <c r="M73" i="4"/>
  <c r="O73" i="4" s="1"/>
  <c r="M74" i="4"/>
  <c r="O74" i="4" s="1"/>
  <c r="M79" i="4"/>
  <c r="O79" i="4" s="1"/>
  <c r="M80" i="4"/>
  <c r="O80" i="4" s="1"/>
  <c r="M81" i="4"/>
  <c r="O81" i="4" s="1"/>
  <c r="M82" i="4"/>
  <c r="O82" i="4" s="1"/>
  <c r="M83" i="4"/>
  <c r="O83" i="4" s="1"/>
  <c r="M84" i="4"/>
  <c r="O84" i="4" s="1"/>
  <c r="M86" i="4"/>
  <c r="O86" i="4" s="1"/>
  <c r="M87" i="4"/>
  <c r="O87" i="4" s="1"/>
  <c r="M92" i="4"/>
  <c r="O92" i="4" s="1"/>
  <c r="M93" i="4"/>
  <c r="O93" i="4" s="1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K35" i="4"/>
  <c r="L35" i="4" s="1"/>
  <c r="N35" i="4" s="1"/>
  <c r="K36" i="4"/>
  <c r="L36" i="4" s="1"/>
  <c r="N36" i="4" s="1"/>
  <c r="K37" i="4"/>
  <c r="M37" i="4" s="1"/>
  <c r="O37" i="4" s="1"/>
  <c r="K38" i="4"/>
  <c r="L38" i="4" s="1"/>
  <c r="N38" i="4" s="1"/>
  <c r="K39" i="4"/>
  <c r="M39" i="4" s="1"/>
  <c r="O39" i="4" s="1"/>
  <c r="K40" i="4"/>
  <c r="L40" i="4" s="1"/>
  <c r="N40" i="4" s="1"/>
  <c r="K41" i="4"/>
  <c r="L41" i="4" s="1"/>
  <c r="N41" i="4" s="1"/>
  <c r="K42" i="4"/>
  <c r="L42" i="4" s="1"/>
  <c r="N42" i="4" s="1"/>
  <c r="K43" i="4"/>
  <c r="L43" i="4" s="1"/>
  <c r="N43" i="4" s="1"/>
  <c r="K44" i="4"/>
  <c r="L44" i="4" s="1"/>
  <c r="N44" i="4" s="1"/>
  <c r="K45" i="4"/>
  <c r="L45" i="4" s="1"/>
  <c r="N45" i="4" s="1"/>
  <c r="K46" i="4"/>
  <c r="L46" i="4" s="1"/>
  <c r="N46" i="4" s="1"/>
  <c r="K47" i="4"/>
  <c r="L47" i="4" s="1"/>
  <c r="N47" i="4" s="1"/>
  <c r="K48" i="4"/>
  <c r="L48" i="4" s="1"/>
  <c r="N48" i="4" s="1"/>
  <c r="K49" i="4"/>
  <c r="L49" i="4" s="1"/>
  <c r="N49" i="4" s="1"/>
  <c r="K50" i="4"/>
  <c r="L50" i="4" s="1"/>
  <c r="N50" i="4" s="1"/>
  <c r="K51" i="4"/>
  <c r="L51" i="4" s="1"/>
  <c r="N51" i="4" s="1"/>
  <c r="K52" i="4"/>
  <c r="L52" i="4" s="1"/>
  <c r="N52" i="4" s="1"/>
  <c r="K53" i="4"/>
  <c r="L53" i="4" s="1"/>
  <c r="N53" i="4" s="1"/>
  <c r="M35" i="4"/>
  <c r="O35" i="4" s="1"/>
  <c r="M38" i="4"/>
  <c r="O38" i="4" s="1"/>
  <c r="M41" i="4"/>
  <c r="O41" i="4" s="1"/>
  <c r="M42" i="4"/>
  <c r="O42" i="4" s="1"/>
  <c r="M43" i="4"/>
  <c r="O43" i="4" s="1"/>
  <c r="M44" i="4"/>
  <c r="O44" i="4" s="1"/>
  <c r="M45" i="4"/>
  <c r="O45" i="4" s="1"/>
  <c r="M46" i="4"/>
  <c r="O46" i="4" s="1"/>
  <c r="M49" i="4"/>
  <c r="O49" i="4" s="1"/>
  <c r="M50" i="4"/>
  <c r="O50" i="4" s="1"/>
  <c r="M51" i="4"/>
  <c r="O51" i="4" s="1"/>
  <c r="M52" i="4"/>
  <c r="O52" i="4" s="1"/>
  <c r="M53" i="4"/>
  <c r="O53" i="4" s="1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K11" i="4"/>
  <c r="L11" i="4" s="1"/>
  <c r="N11" i="4" s="1"/>
  <c r="K12" i="4"/>
  <c r="L12" i="4" s="1"/>
  <c r="N12" i="4" s="1"/>
  <c r="K13" i="4"/>
  <c r="L13" i="4" s="1"/>
  <c r="N13" i="4" s="1"/>
  <c r="K14" i="4"/>
  <c r="L14" i="4" s="1"/>
  <c r="N14" i="4" s="1"/>
  <c r="K15" i="4"/>
  <c r="M15" i="4" s="1"/>
  <c r="O15" i="4" s="1"/>
  <c r="K16" i="4"/>
  <c r="L16" i="4" s="1"/>
  <c r="N16" i="4" s="1"/>
  <c r="K17" i="4"/>
  <c r="M17" i="4" s="1"/>
  <c r="O17" i="4" s="1"/>
  <c r="K18" i="4"/>
  <c r="L18" i="4" s="1"/>
  <c r="N18" i="4" s="1"/>
  <c r="K19" i="4"/>
  <c r="M19" i="4" s="1"/>
  <c r="O19" i="4" s="1"/>
  <c r="K20" i="4"/>
  <c r="L20" i="4" s="1"/>
  <c r="N20" i="4" s="1"/>
  <c r="K21" i="4"/>
  <c r="L21" i="4" s="1"/>
  <c r="N21" i="4" s="1"/>
  <c r="K22" i="4"/>
  <c r="L22" i="4" s="1"/>
  <c r="N22" i="4" s="1"/>
  <c r="K23" i="4"/>
  <c r="L23" i="4" s="1"/>
  <c r="N23" i="4" s="1"/>
  <c r="M11" i="4"/>
  <c r="O11" i="4" s="1"/>
  <c r="M13" i="4"/>
  <c r="O13" i="4" s="1"/>
  <c r="M16" i="4"/>
  <c r="O16" i="4" s="1"/>
  <c r="M18" i="4"/>
  <c r="O18" i="4" s="1"/>
  <c r="M20" i="4"/>
  <c r="O20" i="4" s="1"/>
  <c r="M21" i="4"/>
  <c r="O21" i="4" s="1"/>
  <c r="M22" i="4"/>
  <c r="O22" i="4" s="1"/>
  <c r="M23" i="4"/>
  <c r="O23" i="4" s="1"/>
  <c r="B10" i="4"/>
  <c r="C10" i="4"/>
  <c r="K10" i="4"/>
  <c r="M10" i="4" s="1"/>
  <c r="O10" i="4" s="1"/>
  <c r="O289" i="4"/>
  <c r="M118" i="4"/>
  <c r="O118" i="4" s="1"/>
  <c r="M117" i="4"/>
  <c r="O117" i="4" s="1"/>
  <c r="M55" i="4"/>
  <c r="O55" i="4" s="1"/>
  <c r="M57" i="4"/>
  <c r="O57" i="4" s="1"/>
  <c r="M59" i="4"/>
  <c r="O59" i="4" s="1"/>
  <c r="M62" i="4"/>
  <c r="O62" i="4" s="1"/>
  <c r="M63" i="4"/>
  <c r="O63" i="4" s="1"/>
  <c r="M68" i="4"/>
  <c r="O68" i="4" s="1"/>
  <c r="M69" i="4"/>
  <c r="O69" i="4" s="1"/>
  <c r="O70" i="4"/>
  <c r="M96" i="4"/>
  <c r="O96" i="4" s="1"/>
  <c r="B365" i="4"/>
  <c r="B366" i="4"/>
  <c r="C365" i="4"/>
  <c r="C366" i="4"/>
  <c r="K365" i="4"/>
  <c r="L365" i="4" s="1"/>
  <c r="N365" i="4" s="1"/>
  <c r="K366" i="4"/>
  <c r="L366" i="4" s="1"/>
  <c r="N366" i="4" s="1"/>
  <c r="M366" i="4"/>
  <c r="O366" i="4" s="1"/>
  <c r="M365" i="4"/>
  <c r="O365" i="4" s="1"/>
  <c r="B233" i="4"/>
  <c r="C233" i="4"/>
  <c r="K233" i="4"/>
  <c r="L233" i="4" s="1"/>
  <c r="N233" i="4" s="1"/>
  <c r="M233" i="4"/>
  <c r="O233" i="4" s="1"/>
  <c r="B109" i="4"/>
  <c r="C109" i="4"/>
  <c r="K109" i="4"/>
  <c r="B64" i="4"/>
  <c r="B65" i="4"/>
  <c r="B66" i="4"/>
  <c r="B67" i="4"/>
  <c r="B68" i="4"/>
  <c r="B69" i="4"/>
  <c r="B70" i="4"/>
  <c r="C64" i="4"/>
  <c r="C65" i="4"/>
  <c r="C66" i="4"/>
  <c r="C67" i="4"/>
  <c r="C68" i="4"/>
  <c r="C69" i="4"/>
  <c r="C70" i="4"/>
  <c r="K64" i="4"/>
  <c r="L64" i="4" s="1"/>
  <c r="N64" i="4" s="1"/>
  <c r="K65" i="4"/>
  <c r="M65" i="4" s="1"/>
  <c r="O65" i="4" s="1"/>
  <c r="K66" i="4"/>
  <c r="M66" i="4" s="1"/>
  <c r="O66" i="4" s="1"/>
  <c r="K67" i="4"/>
  <c r="M67" i="4" s="1"/>
  <c r="O67" i="4" s="1"/>
  <c r="K68" i="4"/>
  <c r="L68" i="4" s="1"/>
  <c r="N68" i="4" s="1"/>
  <c r="K69" i="4"/>
  <c r="L69" i="4" s="1"/>
  <c r="N69" i="4" s="1"/>
  <c r="K70" i="4"/>
  <c r="L70" i="4" s="1"/>
  <c r="N70" i="4" s="1"/>
  <c r="B34" i="4"/>
  <c r="C34" i="4"/>
  <c r="K34" i="4"/>
  <c r="L34" i="4" s="1"/>
  <c r="N34" i="4" s="1"/>
  <c r="M34" i="4"/>
  <c r="O34" i="4" s="1"/>
  <c r="M456" i="4"/>
  <c r="O456" i="4" s="1"/>
  <c r="K461" i="4"/>
  <c r="M461" i="4" s="1"/>
  <c r="O461" i="4" s="1"/>
  <c r="M464" i="4"/>
  <c r="O464" i="4" s="1"/>
  <c r="M465" i="4"/>
  <c r="O465" i="4" s="1"/>
  <c r="M467" i="4"/>
  <c r="O467" i="4" s="1"/>
  <c r="M399" i="4"/>
  <c r="O399" i="4" s="1"/>
  <c r="M401" i="4"/>
  <c r="O401" i="4" s="1"/>
  <c r="M402" i="4"/>
  <c r="O402" i="4" s="1"/>
  <c r="M403" i="4"/>
  <c r="O403" i="4" s="1"/>
  <c r="M404" i="4"/>
  <c r="O404" i="4" s="1"/>
  <c r="M406" i="4"/>
  <c r="O406" i="4" s="1"/>
  <c r="M410" i="4"/>
  <c r="O410" i="4" s="1"/>
  <c r="M344" i="4"/>
  <c r="O344" i="4" s="1"/>
  <c r="M347" i="4"/>
  <c r="O347" i="4" s="1"/>
  <c r="M348" i="4"/>
  <c r="O348" i="4" s="1"/>
  <c r="M353" i="4"/>
  <c r="O353" i="4" s="1"/>
  <c r="M354" i="4"/>
  <c r="O354" i="4" s="1"/>
  <c r="M357" i="4"/>
  <c r="O357" i="4" s="1"/>
  <c r="M363" i="4"/>
  <c r="O363" i="4" s="1"/>
  <c r="M296" i="4"/>
  <c r="O296" i="4" s="1"/>
  <c r="M297" i="4"/>
  <c r="O297" i="4" s="1"/>
  <c r="M298" i="4"/>
  <c r="O298" i="4" s="1"/>
  <c r="M302" i="4"/>
  <c r="O302" i="4" s="1"/>
  <c r="M306" i="4"/>
  <c r="O306" i="4" s="1"/>
  <c r="M311" i="4"/>
  <c r="O311" i="4" s="1"/>
  <c r="M312" i="4"/>
  <c r="O312" i="4" s="1"/>
  <c r="M222" i="4"/>
  <c r="O222" i="4" s="1"/>
  <c r="M226" i="4"/>
  <c r="O226" i="4" s="1"/>
  <c r="M97" i="4"/>
  <c r="O97" i="4" s="1"/>
  <c r="M102" i="4"/>
  <c r="O102" i="4" s="1"/>
  <c r="M106" i="4"/>
  <c r="O106" i="4" s="1"/>
  <c r="M25" i="4"/>
  <c r="O25" i="4" s="1"/>
  <c r="M32" i="4"/>
  <c r="O32" i="4" s="1"/>
  <c r="M33" i="4"/>
  <c r="O33" i="4" s="1"/>
  <c r="M9" i="4"/>
  <c r="O9" i="4" s="1"/>
  <c r="M6" i="4"/>
  <c r="O6" i="4" s="1"/>
  <c r="M7" i="4"/>
  <c r="O7" i="4" s="1"/>
  <c r="M3" i="4"/>
  <c r="O3" i="4" s="1"/>
  <c r="M4" i="4"/>
  <c r="O4" i="4" s="1"/>
  <c r="L399" i="4"/>
  <c r="N399" i="4" s="1"/>
  <c r="L344" i="4"/>
  <c r="N344" i="4" s="1"/>
  <c r="L296" i="4"/>
  <c r="N296" i="4" s="1"/>
  <c r="L222" i="4"/>
  <c r="N222" i="4" s="1"/>
  <c r="L146" i="4"/>
  <c r="N146" i="4" s="1"/>
  <c r="K222" i="4"/>
  <c r="K223" i="4"/>
  <c r="M223" i="4" s="1"/>
  <c r="O223" i="4" s="1"/>
  <c r="K224" i="4"/>
  <c r="L224" i="4" s="1"/>
  <c r="N224" i="4" s="1"/>
  <c r="K225" i="4"/>
  <c r="L225" i="4" s="1"/>
  <c r="N225" i="4" s="1"/>
  <c r="K226" i="4"/>
  <c r="L226" i="4" s="1"/>
  <c r="N226" i="4" s="1"/>
  <c r="K227" i="4"/>
  <c r="L227" i="4" s="1"/>
  <c r="N227" i="4" s="1"/>
  <c r="K228" i="4"/>
  <c r="L228" i="4" s="1"/>
  <c r="N228" i="4" s="1"/>
  <c r="M228" i="4"/>
  <c r="O228" i="4" s="1"/>
  <c r="K229" i="4"/>
  <c r="L229" i="4" s="1"/>
  <c r="N229" i="4" s="1"/>
  <c r="K230" i="4"/>
  <c r="L230" i="4" s="1"/>
  <c r="N230" i="4" s="1"/>
  <c r="K231" i="4"/>
  <c r="L231" i="4" s="1"/>
  <c r="N231" i="4" s="1"/>
  <c r="K296" i="4"/>
  <c r="K297" i="4"/>
  <c r="L297" i="4" s="1"/>
  <c r="N297" i="4" s="1"/>
  <c r="K298" i="4"/>
  <c r="L298" i="4" s="1"/>
  <c r="N298" i="4" s="1"/>
  <c r="K301" i="4"/>
  <c r="L301" i="4" s="1"/>
  <c r="N301" i="4" s="1"/>
  <c r="K302" i="4"/>
  <c r="L302" i="4" s="1"/>
  <c r="N302" i="4" s="1"/>
  <c r="K303" i="4"/>
  <c r="L303" i="4" s="1"/>
  <c r="N303" i="4" s="1"/>
  <c r="K305" i="4"/>
  <c r="M305" i="4" s="1"/>
  <c r="O305" i="4" s="1"/>
  <c r="K306" i="4"/>
  <c r="L306" i="4" s="1"/>
  <c r="N306" i="4" s="1"/>
  <c r="K307" i="4"/>
  <c r="L307" i="4" s="1"/>
  <c r="N307" i="4" s="1"/>
  <c r="M307" i="4"/>
  <c r="O307" i="4" s="1"/>
  <c r="K308" i="4"/>
  <c r="L308" i="4" s="1"/>
  <c r="N308" i="4" s="1"/>
  <c r="K311" i="4"/>
  <c r="L311" i="4" s="1"/>
  <c r="N311" i="4" s="1"/>
  <c r="K312" i="4"/>
  <c r="L312" i="4" s="1"/>
  <c r="N312" i="4" s="1"/>
  <c r="K313" i="4"/>
  <c r="L313" i="4" s="1"/>
  <c r="N313" i="4" s="1"/>
  <c r="K314" i="4"/>
  <c r="L314" i="4" s="1"/>
  <c r="N314" i="4" s="1"/>
  <c r="K344" i="4"/>
  <c r="K347" i="4"/>
  <c r="L347" i="4" s="1"/>
  <c r="N347" i="4" s="1"/>
  <c r="K348" i="4"/>
  <c r="L348" i="4" s="1"/>
  <c r="N348" i="4" s="1"/>
  <c r="K351" i="4"/>
  <c r="M351" i="4" s="1"/>
  <c r="O351" i="4" s="1"/>
  <c r="K352" i="4"/>
  <c r="L352" i="4" s="1"/>
  <c r="N352" i="4" s="1"/>
  <c r="K353" i="4"/>
  <c r="L353" i="4" s="1"/>
  <c r="N353" i="4" s="1"/>
  <c r="K354" i="4"/>
  <c r="L354" i="4" s="1"/>
  <c r="N354" i="4" s="1"/>
  <c r="K356" i="4"/>
  <c r="L356" i="4" s="1"/>
  <c r="N356" i="4" s="1"/>
  <c r="K357" i="4"/>
  <c r="L357" i="4" s="1"/>
  <c r="N357" i="4" s="1"/>
  <c r="K358" i="4"/>
  <c r="L358" i="4" s="1"/>
  <c r="N358" i="4" s="1"/>
  <c r="K359" i="4"/>
  <c r="M359" i="4" s="1"/>
  <c r="O359" i="4" s="1"/>
  <c r="K360" i="4"/>
  <c r="L360" i="4" s="1"/>
  <c r="N360" i="4" s="1"/>
  <c r="K361" i="4"/>
  <c r="L361" i="4" s="1"/>
  <c r="N361" i="4" s="1"/>
  <c r="K362" i="4"/>
  <c r="L362" i="4" s="1"/>
  <c r="N362" i="4" s="1"/>
  <c r="K363" i="4"/>
  <c r="L363" i="4" s="1"/>
  <c r="N363" i="4" s="1"/>
  <c r="K364" i="4"/>
  <c r="L364" i="4" s="1"/>
  <c r="N364" i="4" s="1"/>
  <c r="K399" i="4"/>
  <c r="K400" i="4"/>
  <c r="L400" i="4" s="1"/>
  <c r="N400" i="4" s="1"/>
  <c r="K401" i="4"/>
  <c r="L401" i="4" s="1"/>
  <c r="N401" i="4" s="1"/>
  <c r="K402" i="4"/>
  <c r="L402" i="4" s="1"/>
  <c r="N402" i="4" s="1"/>
  <c r="K403" i="4"/>
  <c r="L403" i="4" s="1"/>
  <c r="N403" i="4" s="1"/>
  <c r="K404" i="4"/>
  <c r="L404" i="4" s="1"/>
  <c r="N404" i="4" s="1"/>
  <c r="K406" i="4"/>
  <c r="L406" i="4" s="1"/>
  <c r="N406" i="4" s="1"/>
  <c r="K408" i="4"/>
  <c r="L408" i="4" s="1"/>
  <c r="N408" i="4" s="1"/>
  <c r="K409" i="4"/>
  <c r="M409" i="4" s="1"/>
  <c r="O409" i="4" s="1"/>
  <c r="K410" i="4"/>
  <c r="L410" i="4" s="1"/>
  <c r="N410" i="4" s="1"/>
  <c r="K455" i="4"/>
  <c r="K456" i="4"/>
  <c r="L456" i="4" s="1"/>
  <c r="N456" i="4" s="1"/>
  <c r="K457" i="4"/>
  <c r="L457" i="4" s="1"/>
  <c r="N457" i="4" s="1"/>
  <c r="K458" i="4"/>
  <c r="L458" i="4" s="1"/>
  <c r="N458" i="4" s="1"/>
  <c r="K459" i="4"/>
  <c r="M459" i="4" s="1"/>
  <c r="O459" i="4" s="1"/>
  <c r="K462" i="4"/>
  <c r="L462" i="4" s="1"/>
  <c r="N462" i="4" s="1"/>
  <c r="K463" i="4"/>
  <c r="L463" i="4" s="1"/>
  <c r="N463" i="4" s="1"/>
  <c r="K464" i="4"/>
  <c r="L464" i="4" s="1"/>
  <c r="N464" i="4" s="1"/>
  <c r="K465" i="4"/>
  <c r="L465" i="4" s="1"/>
  <c r="N465" i="4" s="1"/>
  <c r="K467" i="4"/>
  <c r="L467" i="4" s="1"/>
  <c r="N467" i="4" s="1"/>
  <c r="K146" i="4"/>
  <c r="K147" i="4"/>
  <c r="M147" i="4" s="1"/>
  <c r="O147" i="4" s="1"/>
  <c r="K148" i="4"/>
  <c r="L148" i="4" s="1"/>
  <c r="N148" i="4" s="1"/>
  <c r="K149" i="4"/>
  <c r="L149" i="4" s="1"/>
  <c r="N149" i="4" s="1"/>
  <c r="K150" i="4"/>
  <c r="L150" i="4" s="1"/>
  <c r="N150" i="4" s="1"/>
  <c r="K151" i="4"/>
  <c r="L151" i="4" s="1"/>
  <c r="N151" i="4" s="1"/>
  <c r="K153" i="4"/>
  <c r="L153" i="4" s="1"/>
  <c r="N153" i="4" s="1"/>
  <c r="K154" i="4"/>
  <c r="L154" i="4" s="1"/>
  <c r="N154" i="4" s="1"/>
  <c r="K155" i="4"/>
  <c r="L155" i="4" s="1"/>
  <c r="N155" i="4" s="1"/>
  <c r="K156" i="4"/>
  <c r="L156" i="4" s="1"/>
  <c r="N156" i="4" s="1"/>
  <c r="L96" i="4"/>
  <c r="N96" i="4" s="1"/>
  <c r="K96" i="4"/>
  <c r="K97" i="4"/>
  <c r="L97" i="4" s="1"/>
  <c r="N97" i="4" s="1"/>
  <c r="K99" i="4"/>
  <c r="L99" i="4" s="1"/>
  <c r="N99" i="4" s="1"/>
  <c r="K101" i="4"/>
  <c r="L101" i="4" s="1"/>
  <c r="N101" i="4" s="1"/>
  <c r="M101" i="4"/>
  <c r="O101" i="4" s="1"/>
  <c r="K102" i="4"/>
  <c r="L102" i="4" s="1"/>
  <c r="N102" i="4" s="1"/>
  <c r="K103" i="4"/>
  <c r="L103" i="4" s="1"/>
  <c r="N103" i="4" s="1"/>
  <c r="M103" i="4"/>
  <c r="O103" i="4" s="1"/>
  <c r="K104" i="4"/>
  <c r="L104" i="4" s="1"/>
  <c r="N104" i="4" s="1"/>
  <c r="K105" i="4"/>
  <c r="L105" i="4" s="1"/>
  <c r="N105" i="4" s="1"/>
  <c r="K106" i="4"/>
  <c r="L106" i="4" s="1"/>
  <c r="N106" i="4" s="1"/>
  <c r="K107" i="4"/>
  <c r="K108" i="4"/>
  <c r="M108" i="4" s="1"/>
  <c r="O108" i="4" s="1"/>
  <c r="L55" i="4"/>
  <c r="N55" i="4" s="1"/>
  <c r="K55" i="4"/>
  <c r="K56" i="4"/>
  <c r="M56" i="4" s="1"/>
  <c r="O56" i="4" s="1"/>
  <c r="K57" i="4"/>
  <c r="L57" i="4" s="1"/>
  <c r="N57" i="4" s="1"/>
  <c r="K58" i="4"/>
  <c r="L58" i="4" s="1"/>
  <c r="N58" i="4" s="1"/>
  <c r="K59" i="4"/>
  <c r="L59" i="4" s="1"/>
  <c r="N59" i="4" s="1"/>
  <c r="K60" i="4"/>
  <c r="M60" i="4" s="1"/>
  <c r="O60" i="4" s="1"/>
  <c r="K61" i="4"/>
  <c r="L61" i="4" s="1"/>
  <c r="N61" i="4" s="1"/>
  <c r="K62" i="4"/>
  <c r="L62" i="4" s="1"/>
  <c r="N62" i="4" s="1"/>
  <c r="K63" i="4"/>
  <c r="L63" i="4" s="1"/>
  <c r="N63" i="4" s="1"/>
  <c r="K25" i="4"/>
  <c r="K26" i="4"/>
  <c r="L26" i="4" s="1"/>
  <c r="N26" i="4" s="1"/>
  <c r="M26" i="4"/>
  <c r="O26" i="4" s="1"/>
  <c r="K27" i="4"/>
  <c r="L27" i="4" s="1"/>
  <c r="N27" i="4" s="1"/>
  <c r="K28" i="4"/>
  <c r="L28" i="4" s="1"/>
  <c r="N28" i="4" s="1"/>
  <c r="K29" i="4"/>
  <c r="M29" i="4" s="1"/>
  <c r="O29" i="4" s="1"/>
  <c r="K30" i="4"/>
  <c r="L30" i="4" s="1"/>
  <c r="N30" i="4" s="1"/>
  <c r="K31" i="4"/>
  <c r="L31" i="4" s="1"/>
  <c r="N31" i="4" s="1"/>
  <c r="K32" i="4"/>
  <c r="L32" i="4" s="1"/>
  <c r="N32" i="4" s="1"/>
  <c r="K33" i="4"/>
  <c r="L33" i="4" s="1"/>
  <c r="N33" i="4" s="1"/>
  <c r="L25" i="4"/>
  <c r="N25" i="4" s="1"/>
  <c r="L6" i="4"/>
  <c r="N6" i="4" s="1"/>
  <c r="L7" i="4"/>
  <c r="N7" i="4" s="1"/>
  <c r="L3" i="4"/>
  <c r="N3" i="4" s="1"/>
  <c r="L4" i="4"/>
  <c r="N4" i="4" s="1"/>
  <c r="L9" i="4"/>
  <c r="N9" i="4" s="1"/>
  <c r="K9" i="4"/>
  <c r="K6" i="4"/>
  <c r="K7" i="4"/>
  <c r="K3" i="4"/>
  <c r="K4" i="4"/>
  <c r="M61" i="4"/>
  <c r="O61" i="4" s="1"/>
  <c r="M360" i="4"/>
  <c r="O360" i="4" s="1"/>
  <c r="M105" i="4"/>
  <c r="O105" i="4" s="1"/>
  <c r="O230" i="4"/>
  <c r="M364" i="4"/>
  <c r="O364" i="4" s="1"/>
  <c r="M408" i="4"/>
  <c r="O408" i="4" s="1"/>
  <c r="M27" i="4"/>
  <c r="O27" i="4" s="1"/>
  <c r="M227" i="4"/>
  <c r="O227" i="4" s="1"/>
  <c r="M104" i="4"/>
  <c r="O104" i="4" s="1"/>
  <c r="M224" i="4"/>
  <c r="O224" i="4" s="1"/>
  <c r="M361" i="4"/>
  <c r="O361" i="4" s="1"/>
  <c r="M303" i="4"/>
  <c r="O303" i="4" s="1"/>
  <c r="M352" i="4"/>
  <c r="O352" i="4" s="1"/>
  <c r="M313" i="4"/>
  <c r="O313" i="4" s="1"/>
  <c r="B306" i="4"/>
  <c r="C306" i="4"/>
  <c r="B467" i="4"/>
  <c r="C467" i="4"/>
  <c r="B408" i="4"/>
  <c r="B409" i="4"/>
  <c r="B410" i="4"/>
  <c r="C408" i="4"/>
  <c r="C409" i="4"/>
  <c r="C410" i="4"/>
  <c r="B361" i="4"/>
  <c r="B362" i="4"/>
  <c r="B363" i="4"/>
  <c r="B364" i="4"/>
  <c r="C361" i="4"/>
  <c r="C362" i="4"/>
  <c r="C363" i="4"/>
  <c r="C364" i="4"/>
  <c r="B305" i="4"/>
  <c r="B307" i="4"/>
  <c r="B308" i="4"/>
  <c r="B311" i="4"/>
  <c r="B312" i="4"/>
  <c r="B313" i="4"/>
  <c r="B314" i="4"/>
  <c r="C305" i="4"/>
  <c r="C307" i="4"/>
  <c r="C308" i="4"/>
  <c r="C311" i="4"/>
  <c r="C312" i="4"/>
  <c r="C313" i="4"/>
  <c r="C314" i="4"/>
  <c r="B227" i="4"/>
  <c r="B228" i="4"/>
  <c r="B229" i="4"/>
  <c r="B230" i="4"/>
  <c r="B231" i="4"/>
  <c r="C227" i="4"/>
  <c r="C228" i="4"/>
  <c r="C229" i="4"/>
  <c r="C230" i="4"/>
  <c r="C231" i="4"/>
  <c r="B147" i="4"/>
  <c r="B148" i="4"/>
  <c r="B149" i="4"/>
  <c r="B150" i="4"/>
  <c r="B151" i="4"/>
  <c r="B153" i="4"/>
  <c r="B154" i="4"/>
  <c r="B155" i="4"/>
  <c r="B156" i="4"/>
  <c r="C147" i="4"/>
  <c r="C148" i="4"/>
  <c r="C149" i="4"/>
  <c r="C150" i="4"/>
  <c r="C151" i="4"/>
  <c r="C153" i="4"/>
  <c r="C154" i="4"/>
  <c r="C155" i="4"/>
  <c r="C156" i="4"/>
  <c r="B103" i="4"/>
  <c r="B104" i="4"/>
  <c r="B105" i="4"/>
  <c r="B106" i="4"/>
  <c r="B107" i="4"/>
  <c r="B108" i="4"/>
  <c r="C103" i="4"/>
  <c r="C104" i="4"/>
  <c r="C105" i="4"/>
  <c r="C106" i="4"/>
  <c r="C107" i="4"/>
  <c r="C108" i="4"/>
  <c r="B57" i="4"/>
  <c r="B58" i="4"/>
  <c r="B59" i="4"/>
  <c r="B60" i="4"/>
  <c r="B61" i="4"/>
  <c r="B62" i="4"/>
  <c r="B63" i="4"/>
  <c r="C57" i="4"/>
  <c r="C58" i="4"/>
  <c r="C59" i="4"/>
  <c r="C60" i="4"/>
  <c r="C61" i="4"/>
  <c r="C62" i="4"/>
  <c r="C63" i="4"/>
  <c r="B27" i="4"/>
  <c r="B28" i="4"/>
  <c r="B29" i="4"/>
  <c r="B30" i="4"/>
  <c r="B31" i="4"/>
  <c r="B32" i="4"/>
  <c r="B33" i="4"/>
  <c r="C27" i="4"/>
  <c r="C28" i="4"/>
  <c r="C29" i="4"/>
  <c r="C30" i="4"/>
  <c r="C31" i="4"/>
  <c r="C32" i="4"/>
  <c r="C33" i="4"/>
  <c r="B457" i="4"/>
  <c r="B459" i="4"/>
  <c r="B461" i="4"/>
  <c r="B462" i="4"/>
  <c r="B463" i="4"/>
  <c r="B465" i="4"/>
  <c r="C457" i="4"/>
  <c r="C458" i="4"/>
  <c r="C459" i="4"/>
  <c r="C461" i="4"/>
  <c r="C462" i="4"/>
  <c r="C463" i="4"/>
  <c r="C464" i="4"/>
  <c r="C465" i="4"/>
  <c r="B401" i="4"/>
  <c r="B402" i="4"/>
  <c r="B403" i="4"/>
  <c r="B404" i="4"/>
  <c r="B406" i="4"/>
  <c r="C401" i="4"/>
  <c r="C402" i="4"/>
  <c r="C403" i="4"/>
  <c r="C404" i="4"/>
  <c r="C406" i="4"/>
  <c r="B347" i="4"/>
  <c r="B348" i="4"/>
  <c r="B351" i="4"/>
  <c r="B352" i="4"/>
  <c r="B353" i="4"/>
  <c r="B354" i="4"/>
  <c r="B356" i="4"/>
  <c r="B357" i="4"/>
  <c r="B358" i="4"/>
  <c r="B359" i="4"/>
  <c r="B360" i="4"/>
  <c r="C347" i="4"/>
  <c r="C348" i="4"/>
  <c r="C351" i="4"/>
  <c r="C352" i="4"/>
  <c r="C353" i="4"/>
  <c r="C354" i="4"/>
  <c r="C356" i="4"/>
  <c r="C357" i="4"/>
  <c r="C358" i="4"/>
  <c r="C359" i="4"/>
  <c r="C360" i="4"/>
  <c r="B7" i="4"/>
  <c r="C7" i="4"/>
  <c r="B4" i="4"/>
  <c r="C4" i="4"/>
  <c r="B297" i="4"/>
  <c r="B298" i="4"/>
  <c r="B301" i="4"/>
  <c r="B302" i="4"/>
  <c r="B303" i="4"/>
  <c r="C297" i="4"/>
  <c r="C298" i="4"/>
  <c r="C301" i="4"/>
  <c r="C302" i="4"/>
  <c r="C303" i="4"/>
  <c r="B223" i="4"/>
  <c r="B224" i="4"/>
  <c r="B225" i="4"/>
  <c r="B226" i="4"/>
  <c r="C223" i="4"/>
  <c r="C224" i="4"/>
  <c r="C225" i="4"/>
  <c r="C226" i="4"/>
  <c r="B99" i="4"/>
  <c r="B101" i="4"/>
  <c r="B102" i="4"/>
  <c r="C99" i="4"/>
  <c r="C101" i="4"/>
  <c r="C102" i="4"/>
  <c r="P3" i="54"/>
  <c r="O3" i="54"/>
  <c r="P2" i="54"/>
  <c r="O2" i="54"/>
  <c r="R5" i="54"/>
  <c r="Q3" i="54"/>
  <c r="Q2" i="54"/>
  <c r="L7" i="54"/>
  <c r="B456" i="4"/>
  <c r="C456" i="4"/>
  <c r="B400" i="4"/>
  <c r="C400" i="4"/>
  <c r="B455" i="4"/>
  <c r="B399" i="4"/>
  <c r="B344" i="4"/>
  <c r="B296" i="4"/>
  <c r="B222" i="4"/>
  <c r="B146" i="4"/>
  <c r="B96" i="4"/>
  <c r="B97" i="4"/>
  <c r="B55" i="4"/>
  <c r="B56" i="4"/>
  <c r="B25" i="4"/>
  <c r="B26" i="4"/>
  <c r="B3" i="4"/>
  <c r="B6" i="4"/>
  <c r="B9" i="4"/>
  <c r="C56" i="4"/>
  <c r="C97" i="4"/>
  <c r="L54" i="1"/>
  <c r="M54" i="1" s="1"/>
  <c r="L55" i="1"/>
  <c r="N55" i="1" s="1"/>
  <c r="L56" i="1"/>
  <c r="P56" i="1" s="1"/>
  <c r="L57" i="1"/>
  <c r="N57" i="1" s="1"/>
  <c r="L58" i="1"/>
  <c r="M58" i="1" s="1"/>
  <c r="L59" i="1"/>
  <c r="N59" i="1" s="1"/>
  <c r="L60" i="1"/>
  <c r="N60" i="1" s="1"/>
  <c r="L61" i="1"/>
  <c r="O61" i="1" s="1"/>
  <c r="L62" i="1"/>
  <c r="P62" i="1" s="1"/>
  <c r="L63" i="1"/>
  <c r="P63" i="1" s="1"/>
  <c r="L64" i="1"/>
  <c r="Q64" i="1" s="1"/>
  <c r="L65" i="1"/>
  <c r="Q65" i="1" s="1"/>
  <c r="L66" i="1"/>
  <c r="M66" i="1" s="1"/>
  <c r="L67" i="1"/>
  <c r="M67" i="1" s="1"/>
  <c r="L68" i="1"/>
  <c r="N68" i="1" s="1"/>
  <c r="L69" i="1"/>
  <c r="P69" i="1" s="1"/>
  <c r="L70" i="1"/>
  <c r="O70" i="1" s="1"/>
  <c r="L71" i="1"/>
  <c r="N71" i="1" s="1"/>
  <c r="L72" i="1"/>
  <c r="O72" i="1" s="1"/>
  <c r="L73" i="1"/>
  <c r="M73" i="1" s="1"/>
  <c r="L74" i="1"/>
  <c r="Q74" i="1" s="1"/>
  <c r="L75" i="1"/>
  <c r="N75" i="1" s="1"/>
  <c r="L76" i="1"/>
  <c r="P76" i="1" s="1"/>
  <c r="L77" i="1"/>
  <c r="O77" i="1" s="1"/>
  <c r="L78" i="1"/>
  <c r="M78" i="1" s="1"/>
  <c r="L79" i="1"/>
  <c r="M79" i="1" s="1"/>
  <c r="L80" i="1"/>
  <c r="N80" i="1" s="1"/>
  <c r="L81" i="1"/>
  <c r="O81" i="1" s="1"/>
  <c r="L82" i="1"/>
  <c r="N82" i="1" s="1"/>
  <c r="L83" i="1"/>
  <c r="O83" i="1" s="1"/>
  <c r="L84" i="1"/>
  <c r="P84" i="1" s="1"/>
  <c r="L85" i="1"/>
  <c r="O85" i="1" s="1"/>
  <c r="L86" i="1"/>
  <c r="M86" i="1" s="1"/>
  <c r="L87" i="1"/>
  <c r="P87" i="1" s="1"/>
  <c r="L88" i="1"/>
  <c r="M88" i="1" s="1"/>
  <c r="N89" i="1"/>
  <c r="Q89" i="1" s="1"/>
  <c r="N90" i="1"/>
  <c r="O90" i="1" s="1"/>
  <c r="N91" i="1"/>
  <c r="S91" i="1" s="1"/>
  <c r="N92" i="1"/>
  <c r="Q92" i="1" s="1"/>
  <c r="N93" i="1"/>
  <c r="P93" i="1" s="1"/>
  <c r="N94" i="1"/>
  <c r="Q94" i="1" s="1"/>
  <c r="N95" i="1"/>
  <c r="S95" i="1" s="1"/>
  <c r="N96" i="1"/>
  <c r="S96" i="1" s="1"/>
  <c r="N97" i="1"/>
  <c r="S97" i="1" s="1"/>
  <c r="N98" i="1"/>
  <c r="Q98" i="1" s="1"/>
  <c r="N99" i="1"/>
  <c r="P99" i="1" s="1"/>
  <c r="N100" i="1"/>
  <c r="O100" i="1" s="1"/>
  <c r="N101" i="1"/>
  <c r="S101" i="1" s="1"/>
  <c r="N102" i="1"/>
  <c r="Q102" i="1" s="1"/>
  <c r="N103" i="1"/>
  <c r="O103" i="1" s="1"/>
  <c r="N104" i="1"/>
  <c r="O104" i="1" s="1"/>
  <c r="N105" i="1"/>
  <c r="S105" i="1" s="1"/>
  <c r="N106" i="1"/>
  <c r="R106" i="1" s="1"/>
  <c r="N107" i="1"/>
  <c r="Q107" i="1" s="1"/>
  <c r="N108" i="1"/>
  <c r="R108" i="1" s="1"/>
  <c r="N109" i="1"/>
  <c r="Q109" i="1" s="1"/>
  <c r="N110" i="1"/>
  <c r="O110" i="1" s="1"/>
  <c r="N111" i="1"/>
  <c r="S111" i="1" s="1"/>
  <c r="N112" i="1"/>
  <c r="O112" i="1" s="1"/>
  <c r="N113" i="1"/>
  <c r="P113" i="1" s="1"/>
  <c r="N114" i="1"/>
  <c r="O114" i="1" s="1"/>
  <c r="N115" i="1"/>
  <c r="R115" i="1" s="1"/>
  <c r="N116" i="1"/>
  <c r="S116" i="1" s="1"/>
  <c r="N117" i="1"/>
  <c r="P117" i="1" s="1"/>
  <c r="N118" i="1"/>
  <c r="O118" i="1" s="1"/>
  <c r="N119" i="1"/>
  <c r="Q119" i="1" s="1"/>
  <c r="N120" i="1"/>
  <c r="Q120" i="1" s="1"/>
  <c r="N121" i="1"/>
  <c r="R121" i="1" s="1"/>
  <c r="N122" i="1"/>
  <c r="Q122" i="1" s="1"/>
  <c r="N123" i="1"/>
  <c r="P123" i="1" s="1"/>
  <c r="N124" i="1"/>
  <c r="R124" i="1" s="1"/>
  <c r="N125" i="1"/>
  <c r="P125" i="1" s="1"/>
  <c r="N126" i="1"/>
  <c r="N127" i="1"/>
  <c r="P127" i="1" s="1"/>
  <c r="N128" i="1"/>
  <c r="P128" i="1" s="1"/>
  <c r="N129" i="1"/>
  <c r="S129" i="1" s="1"/>
  <c r="N130" i="1"/>
  <c r="S130" i="1" s="1"/>
  <c r="N131" i="1"/>
  <c r="Q131" i="1" s="1"/>
  <c r="N132" i="1"/>
  <c r="P132" i="1" s="1"/>
  <c r="N133" i="1"/>
  <c r="P133" i="1" s="1"/>
  <c r="N134" i="1"/>
  <c r="P134" i="1" s="1"/>
  <c r="N135" i="1"/>
  <c r="Q135" i="1" s="1"/>
  <c r="N136" i="1"/>
  <c r="Q136" i="1" s="1"/>
  <c r="N137" i="1"/>
  <c r="Q137" i="1" s="1"/>
  <c r="N138" i="1"/>
  <c r="Q138" i="1" s="1"/>
  <c r="N139" i="1"/>
  <c r="Q139" i="1" s="1"/>
  <c r="N140" i="1"/>
  <c r="P140" i="1" s="1"/>
  <c r="N141" i="1"/>
  <c r="R141" i="1" s="1"/>
  <c r="N142" i="1"/>
  <c r="R142" i="1" s="1"/>
  <c r="N143" i="1"/>
  <c r="P143" i="1" s="1"/>
  <c r="N144" i="1"/>
  <c r="P144" i="1" s="1"/>
  <c r="N145" i="1"/>
  <c r="P145" i="1" s="1"/>
  <c r="N146" i="1"/>
  <c r="R146" i="1" s="1"/>
  <c r="N147" i="1"/>
  <c r="N148" i="1"/>
  <c r="O148" i="1" s="1"/>
  <c r="N149" i="1"/>
  <c r="Q149" i="1" s="1"/>
  <c r="N150" i="1"/>
  <c r="O150" i="1" s="1"/>
  <c r="N151" i="1"/>
  <c r="S151" i="1" s="1"/>
  <c r="N152" i="1"/>
  <c r="O152" i="1" s="1"/>
  <c r="N153" i="1"/>
  <c r="R153" i="1" s="1"/>
  <c r="N154" i="1"/>
  <c r="P154" i="1" s="1"/>
  <c r="N155" i="1"/>
  <c r="R155" i="1" s="1"/>
  <c r="N156" i="1"/>
  <c r="S156" i="1" s="1"/>
  <c r="N157" i="1"/>
  <c r="S157" i="1" s="1"/>
  <c r="N158" i="1"/>
  <c r="O158" i="1" s="1"/>
  <c r="N159" i="1"/>
  <c r="S159" i="1" s="1"/>
  <c r="N160" i="1"/>
  <c r="O160" i="1" s="1"/>
  <c r="N161" i="1"/>
  <c r="N162" i="1"/>
  <c r="S162" i="1" s="1"/>
  <c r="N163" i="1"/>
  <c r="O163" i="1" s="1"/>
  <c r="N164" i="1"/>
  <c r="Q164" i="1" s="1"/>
  <c r="N165" i="1"/>
  <c r="Q165" i="1" s="1"/>
  <c r="N166" i="1"/>
  <c r="R166" i="1" s="1"/>
  <c r="N167" i="1"/>
  <c r="S167" i="1" s="1"/>
  <c r="N168" i="1"/>
  <c r="S168" i="1" s="1"/>
  <c r="N169" i="1"/>
  <c r="R169" i="1" s="1"/>
  <c r="N170" i="1"/>
  <c r="R170" i="1" s="1"/>
  <c r="N171" i="1"/>
  <c r="R171" i="1" s="1"/>
  <c r="N172" i="1"/>
  <c r="R172" i="1" s="1"/>
  <c r="N173" i="1"/>
  <c r="O173" i="1" s="1"/>
  <c r="N174" i="1"/>
  <c r="S174" i="1" s="1"/>
  <c r="N175" i="1"/>
  <c r="P175" i="1" s="1"/>
  <c r="N176" i="1"/>
  <c r="S176" i="1" s="1"/>
  <c r="N177" i="1"/>
  <c r="R177" i="1" s="1"/>
  <c r="N178" i="1"/>
  <c r="O178" i="1" s="1"/>
  <c r="N179" i="1"/>
  <c r="Q179" i="1" s="1"/>
  <c r="N180" i="1"/>
  <c r="P180" i="1" s="1"/>
  <c r="N181" i="1"/>
  <c r="S181" i="1" s="1"/>
  <c r="N182" i="1"/>
  <c r="S182" i="1" s="1"/>
  <c r="N183" i="1"/>
  <c r="O183" i="1" s="1"/>
  <c r="N184" i="1"/>
  <c r="R184" i="1" s="1"/>
  <c r="N185" i="1"/>
  <c r="S185" i="1" s="1"/>
  <c r="N186" i="1"/>
  <c r="Q186" i="1" s="1"/>
  <c r="N187" i="1"/>
  <c r="S187" i="1" s="1"/>
  <c r="N188" i="1"/>
  <c r="S188" i="1" s="1"/>
  <c r="N189" i="1"/>
  <c r="N190" i="1"/>
  <c r="R190" i="1" s="1"/>
  <c r="N191" i="1"/>
  <c r="S191" i="1" s="1"/>
  <c r="N192" i="1"/>
  <c r="R192" i="1" s="1"/>
  <c r="N193" i="1"/>
  <c r="O193" i="1" s="1"/>
  <c r="N194" i="1"/>
  <c r="R194" i="1" s="1"/>
  <c r="N195" i="1"/>
  <c r="P195" i="1" s="1"/>
  <c r="N196" i="1"/>
  <c r="R196" i="1" s="1"/>
  <c r="N197" i="1"/>
  <c r="P197" i="1" s="1"/>
  <c r="N198" i="1"/>
  <c r="O198" i="1" s="1"/>
  <c r="N199" i="1"/>
  <c r="P199" i="1" s="1"/>
  <c r="N200" i="1"/>
  <c r="Q200" i="1" s="1"/>
  <c r="N201" i="1"/>
  <c r="O201" i="1" s="1"/>
  <c r="N202" i="1"/>
  <c r="O202" i="1" s="1"/>
  <c r="N203" i="1"/>
  <c r="N204" i="1"/>
  <c r="R204" i="1" s="1"/>
  <c r="N205" i="1"/>
  <c r="S205" i="1" s="1"/>
  <c r="N206" i="1"/>
  <c r="Q206" i="1" s="1"/>
  <c r="N207" i="1"/>
  <c r="P207" i="1" s="1"/>
  <c r="N208" i="1"/>
  <c r="S208" i="1" s="1"/>
  <c r="N209" i="1"/>
  <c r="P209" i="1" s="1"/>
  <c r="N210" i="1"/>
  <c r="S210" i="1" s="1"/>
  <c r="N211" i="1"/>
  <c r="N212" i="1"/>
  <c r="S212" i="1" s="1"/>
  <c r="N213" i="1"/>
  <c r="P213" i="1" s="1"/>
  <c r="N214" i="1"/>
  <c r="P214" i="1" s="1"/>
  <c r="N215" i="1"/>
  <c r="R215" i="1" s="1"/>
  <c r="N216" i="1"/>
  <c r="R216" i="1" s="1"/>
  <c r="N217" i="1"/>
  <c r="P217" i="1" s="1"/>
  <c r="N218" i="1"/>
  <c r="O218" i="1" s="1"/>
  <c r="N219" i="1"/>
  <c r="S219" i="1" s="1"/>
  <c r="N220" i="1"/>
  <c r="O220" i="1" s="1"/>
  <c r="N221" i="1"/>
  <c r="R221" i="1" s="1"/>
  <c r="N222" i="1"/>
  <c r="P222" i="1" s="1"/>
  <c r="N223" i="1"/>
  <c r="Q223" i="1" s="1"/>
  <c r="N224" i="1"/>
  <c r="N225" i="1"/>
  <c r="O225" i="1" s="1"/>
  <c r="N226" i="1"/>
  <c r="Q226" i="1" s="1"/>
  <c r="N227" i="1"/>
  <c r="O227" i="1" s="1"/>
  <c r="N228" i="1"/>
  <c r="Q228" i="1" s="1"/>
  <c r="N229" i="1"/>
  <c r="P229" i="1" s="1"/>
  <c r="N230" i="1"/>
  <c r="R230" i="1" s="1"/>
  <c r="N231" i="1"/>
  <c r="P231" i="1" s="1"/>
  <c r="N232" i="1"/>
  <c r="O232" i="1" s="1"/>
  <c r="N233" i="1"/>
  <c r="O233" i="1" s="1"/>
  <c r="N234" i="1"/>
  <c r="O234" i="1" s="1"/>
  <c r="N235" i="1"/>
  <c r="P235" i="1" s="1"/>
  <c r="N236" i="1"/>
  <c r="O236" i="1" s="1"/>
  <c r="N237" i="1"/>
  <c r="Q237" i="1" s="1"/>
  <c r="N238" i="1"/>
  <c r="R238" i="1" s="1"/>
  <c r="N239" i="1"/>
  <c r="R239" i="1" s="1"/>
  <c r="N240" i="1"/>
  <c r="O240" i="1" s="1"/>
  <c r="N241" i="1"/>
  <c r="R241" i="1" s="1"/>
  <c r="N242" i="1"/>
  <c r="O242" i="1" s="1"/>
  <c r="N243" i="1"/>
  <c r="S243" i="1" s="1"/>
  <c r="N244" i="1"/>
  <c r="S244" i="1" s="1"/>
  <c r="N245" i="1"/>
  <c r="O245" i="1" s="1"/>
  <c r="N246" i="1"/>
  <c r="S246" i="1" s="1"/>
  <c r="N247" i="1"/>
  <c r="S247" i="1" s="1"/>
  <c r="N248" i="1"/>
  <c r="O248" i="1" s="1"/>
  <c r="N249" i="1"/>
  <c r="P249" i="1" s="1"/>
  <c r="N250" i="1"/>
  <c r="N251" i="1"/>
  <c r="P251" i="1" s="1"/>
  <c r="N252" i="1"/>
  <c r="Q252" i="1" s="1"/>
  <c r="N253" i="1"/>
  <c r="R253" i="1" s="1"/>
  <c r="N254" i="1"/>
  <c r="O254" i="1" s="1"/>
  <c r="N255" i="1"/>
  <c r="O255" i="1" s="1"/>
  <c r="N256" i="1"/>
  <c r="O256" i="1" s="1"/>
  <c r="N257" i="1"/>
  <c r="S257" i="1" s="1"/>
  <c r="N258" i="1"/>
  <c r="O258" i="1" s="1"/>
  <c r="N259" i="1"/>
  <c r="O259" i="1" s="1"/>
  <c r="N260" i="1"/>
  <c r="R260" i="1" s="1"/>
  <c r="N261" i="1"/>
  <c r="S261" i="1" s="1"/>
  <c r="N262" i="1"/>
  <c r="R262" i="1" s="1"/>
  <c r="N263" i="1"/>
  <c r="S263" i="1" s="1"/>
  <c r="N264" i="1"/>
  <c r="N265" i="1"/>
  <c r="P265" i="1" s="1"/>
  <c r="N266" i="1"/>
  <c r="S266" i="1" s="1"/>
  <c r="N267" i="1"/>
  <c r="S267" i="1" s="1"/>
  <c r="N268" i="1"/>
  <c r="R268" i="1" s="1"/>
  <c r="N269" i="1"/>
  <c r="O269" i="1" s="1"/>
  <c r="N270" i="1"/>
  <c r="Q270" i="1" s="1"/>
  <c r="N271" i="1"/>
  <c r="N272" i="1"/>
  <c r="O272" i="1" s="1"/>
  <c r="N273" i="1"/>
  <c r="P273" i="1" s="1"/>
  <c r="N274" i="1"/>
  <c r="O274" i="1" s="1"/>
  <c r="N275" i="1"/>
  <c r="P275" i="1" s="1"/>
  <c r="N276" i="1"/>
  <c r="R276" i="1" s="1"/>
  <c r="N277" i="1"/>
  <c r="R277" i="1" s="1"/>
  <c r="N278" i="1"/>
  <c r="R278" i="1" s="1"/>
  <c r="N279" i="1"/>
  <c r="Q279" i="1" s="1"/>
  <c r="N280" i="1"/>
  <c r="O280" i="1" s="1"/>
  <c r="N281" i="1"/>
  <c r="O281" i="1" s="1"/>
  <c r="N282" i="1"/>
  <c r="P282" i="1" s="1"/>
  <c r="N283" i="1"/>
  <c r="Q283" i="1" s="1"/>
  <c r="N284" i="1"/>
  <c r="S284" i="1" s="1"/>
  <c r="N285" i="1"/>
  <c r="P285" i="1" s="1"/>
  <c r="N286" i="1"/>
  <c r="R286" i="1" s="1"/>
  <c r="N287" i="1"/>
  <c r="O287" i="1" s="1"/>
  <c r="N288" i="1"/>
  <c r="Q288" i="1" s="1"/>
  <c r="N289" i="1"/>
  <c r="S289" i="1" s="1"/>
  <c r="N290" i="1"/>
  <c r="P290" i="1" s="1"/>
  <c r="N291" i="1"/>
  <c r="O291" i="1" s="1"/>
  <c r="N292" i="1"/>
  <c r="Q292" i="1" s="1"/>
  <c r="N293" i="1"/>
  <c r="O293" i="1" s="1"/>
  <c r="N294" i="1"/>
  <c r="S294" i="1" s="1"/>
  <c r="N295" i="1"/>
  <c r="P295" i="1" s="1"/>
  <c r="N296" i="1"/>
  <c r="P296" i="1" s="1"/>
  <c r="N297" i="1"/>
  <c r="S297" i="1" s="1"/>
  <c r="N298" i="1"/>
  <c r="O298" i="1" s="1"/>
  <c r="N299" i="1"/>
  <c r="S299" i="1" s="1"/>
  <c r="N300" i="1"/>
  <c r="Q300" i="1" s="1"/>
  <c r="N301" i="1"/>
  <c r="Q301" i="1" s="1"/>
  <c r="N302" i="1"/>
  <c r="Q302" i="1" s="1"/>
  <c r="N303" i="1"/>
  <c r="R303" i="1" s="1"/>
  <c r="N304" i="1"/>
  <c r="S304" i="1" s="1"/>
  <c r="N305" i="1"/>
  <c r="N306" i="1"/>
  <c r="O306" i="1" s="1"/>
  <c r="N307" i="1"/>
  <c r="S307" i="1" s="1"/>
  <c r="N308" i="1"/>
  <c r="R308" i="1" s="1"/>
  <c r="N309" i="1"/>
  <c r="O309" i="1" s="1"/>
  <c r="N310" i="1"/>
  <c r="Q310" i="1" s="1"/>
  <c r="N311" i="1"/>
  <c r="S311" i="1" s="1"/>
  <c r="N312" i="1"/>
  <c r="S312" i="1" s="1"/>
  <c r="N313" i="1"/>
  <c r="S313" i="1" s="1"/>
  <c r="N314" i="1"/>
  <c r="O314" i="1" s="1"/>
  <c r="N315" i="1"/>
  <c r="S315" i="1" s="1"/>
  <c r="N316" i="1"/>
  <c r="S316" i="1" s="1"/>
  <c r="N317" i="1"/>
  <c r="P317" i="1" s="1"/>
  <c r="N318" i="1"/>
  <c r="O318" i="1" s="1"/>
  <c r="N319" i="1"/>
  <c r="S319" i="1" s="1"/>
  <c r="N320" i="1"/>
  <c r="R320" i="1" s="1"/>
  <c r="N321" i="1"/>
  <c r="Q321" i="1" s="1"/>
  <c r="N322" i="1"/>
  <c r="P322" i="1" s="1"/>
  <c r="N323" i="1"/>
  <c r="P323" i="1" s="1"/>
  <c r="N324" i="1"/>
  <c r="R324" i="1" s="1"/>
  <c r="N325" i="1"/>
  <c r="Q325" i="1" s="1"/>
  <c r="N326" i="1"/>
  <c r="O326" i="1" s="1"/>
  <c r="N327" i="1"/>
  <c r="Q327" i="1" s="1"/>
  <c r="N328" i="1"/>
  <c r="N329" i="1"/>
  <c r="R329" i="1" s="1"/>
  <c r="N330" i="1"/>
  <c r="S330" i="1" s="1"/>
  <c r="N331" i="1"/>
  <c r="R331" i="1" s="1"/>
  <c r="N332" i="1"/>
  <c r="O332" i="1" s="1"/>
  <c r="N333" i="1"/>
  <c r="S333" i="1" s="1"/>
  <c r="N334" i="1"/>
  <c r="Q334" i="1" s="1"/>
  <c r="N335" i="1"/>
  <c r="S335" i="1" s="1"/>
  <c r="N336" i="1"/>
  <c r="Q336" i="1" s="1"/>
  <c r="N337" i="1"/>
  <c r="P337" i="1" s="1"/>
  <c r="N338" i="1"/>
  <c r="S338" i="1" s="1"/>
  <c r="N339" i="1"/>
  <c r="R339" i="1" s="1"/>
  <c r="N340" i="1"/>
  <c r="R340" i="1" s="1"/>
  <c r="N341" i="1"/>
  <c r="Q341" i="1" s="1"/>
  <c r="N342" i="1"/>
  <c r="O342" i="1" s="1"/>
  <c r="N343" i="1"/>
  <c r="Q343" i="1" s="1"/>
  <c r="N344" i="1"/>
  <c r="P344" i="1" s="1"/>
  <c r="N345" i="1"/>
  <c r="O345" i="1" s="1"/>
  <c r="N346" i="1"/>
  <c r="S346" i="1" s="1"/>
  <c r="N347" i="1"/>
  <c r="O347" i="1" s="1"/>
  <c r="N348" i="1"/>
  <c r="P348" i="1" s="1"/>
  <c r="N349" i="1"/>
  <c r="O349" i="1" s="1"/>
  <c r="N350" i="1"/>
  <c r="Q350" i="1" s="1"/>
  <c r="N351" i="1"/>
  <c r="Q351" i="1" s="1"/>
  <c r="N352" i="1"/>
  <c r="P352" i="1" s="1"/>
  <c r="N353" i="1"/>
  <c r="R353" i="1" s="1"/>
  <c r="N354" i="1"/>
  <c r="S354" i="1" s="1"/>
  <c r="N355" i="1"/>
  <c r="Q355" i="1" s="1"/>
  <c r="N356" i="1"/>
  <c r="R356" i="1" s="1"/>
  <c r="N357" i="1"/>
  <c r="S357" i="1" s="1"/>
  <c r="N358" i="1"/>
  <c r="Q358" i="1" s="1"/>
  <c r="N359" i="1"/>
  <c r="R359" i="1" s="1"/>
  <c r="N360" i="1"/>
  <c r="S360" i="1" s="1"/>
  <c r="N361" i="1"/>
  <c r="N362" i="1"/>
  <c r="O362" i="1" s="1"/>
  <c r="N363" i="1"/>
  <c r="S363" i="1" s="1"/>
  <c r="N364" i="1"/>
  <c r="O364" i="1" s="1"/>
  <c r="N365" i="1"/>
  <c r="Q365" i="1" s="1"/>
  <c r="N366" i="1"/>
  <c r="P366" i="1" s="1"/>
  <c r="N367" i="1"/>
  <c r="N368" i="1"/>
  <c r="S368" i="1" s="1"/>
  <c r="N369" i="1"/>
  <c r="S369" i="1" s="1"/>
  <c r="N370" i="1"/>
  <c r="Q370" i="1" s="1"/>
  <c r="N371" i="1"/>
  <c r="P371" i="1" s="1"/>
  <c r="N372" i="1"/>
  <c r="O372" i="1" s="1"/>
  <c r="N373" i="1"/>
  <c r="Q373" i="1" s="1"/>
  <c r="N374" i="1"/>
  <c r="O374" i="1" s="1"/>
  <c r="N375" i="1"/>
  <c r="N376" i="1"/>
  <c r="O376" i="1" s="1"/>
  <c r="N377" i="1"/>
  <c r="O377" i="1" s="1"/>
  <c r="N378" i="1"/>
  <c r="R378" i="1" s="1"/>
  <c r="N379" i="1"/>
  <c r="P379" i="1" s="1"/>
  <c r="N380" i="1"/>
  <c r="O380" i="1" s="1"/>
  <c r="N381" i="1"/>
  <c r="Q381" i="1" s="1"/>
  <c r="N382" i="1"/>
  <c r="O382" i="1" s="1"/>
  <c r="N383" i="1"/>
  <c r="O383" i="1" s="1"/>
  <c r="N384" i="1"/>
  <c r="O384" i="1" s="1"/>
  <c r="N385" i="1"/>
  <c r="S385" i="1" s="1"/>
  <c r="N386" i="1"/>
  <c r="Q386" i="1" s="1"/>
  <c r="N387" i="1"/>
  <c r="P387" i="1" s="1"/>
  <c r="N388" i="1"/>
  <c r="R388" i="1" s="1"/>
  <c r="N389" i="1"/>
  <c r="P389" i="1" s="1"/>
  <c r="N390" i="1"/>
  <c r="P390" i="1" s="1"/>
  <c r="N391" i="1"/>
  <c r="Q391" i="1" s="1"/>
  <c r="N392" i="1"/>
  <c r="R392" i="1" s="1"/>
  <c r="N393" i="1"/>
  <c r="S393" i="1" s="1"/>
  <c r="N394" i="1"/>
  <c r="O394" i="1" s="1"/>
  <c r="N395" i="1"/>
  <c r="O395" i="1" s="1"/>
  <c r="N396" i="1"/>
  <c r="Q396" i="1" s="1"/>
  <c r="N397" i="1"/>
  <c r="Q397" i="1" s="1"/>
  <c r="N398" i="1"/>
  <c r="S398" i="1" s="1"/>
  <c r="N399" i="1"/>
  <c r="O399" i="1" s="1"/>
  <c r="N400" i="1"/>
  <c r="R400" i="1" s="1"/>
  <c r="N401" i="1"/>
  <c r="P401" i="1" s="1"/>
  <c r="N402" i="1"/>
  <c r="S402" i="1" s="1"/>
  <c r="N403" i="1"/>
  <c r="S403" i="1" s="1"/>
  <c r="N404" i="1"/>
  <c r="R404" i="1" s="1"/>
  <c r="N405" i="1"/>
  <c r="O405" i="1" s="1"/>
  <c r="N406" i="1"/>
  <c r="P406" i="1" s="1"/>
  <c r="N407" i="1"/>
  <c r="P407" i="1" s="1"/>
  <c r="N408" i="1"/>
  <c r="P408" i="1" s="1"/>
  <c r="N409" i="1"/>
  <c r="P409" i="1" s="1"/>
  <c r="N410" i="1"/>
  <c r="R410" i="1" s="1"/>
  <c r="N411" i="1"/>
  <c r="P411" i="1" s="1"/>
  <c r="N412" i="1"/>
  <c r="Q412" i="1" s="1"/>
  <c r="N414" i="1"/>
  <c r="R414" i="1" s="1"/>
  <c r="N415" i="1"/>
  <c r="S415" i="1" s="1"/>
  <c r="N416" i="1"/>
  <c r="S416" i="1" s="1"/>
  <c r="N417" i="1"/>
  <c r="N418" i="1"/>
  <c r="R418" i="1" s="1"/>
  <c r="N419" i="1"/>
  <c r="Q419" i="1" s="1"/>
  <c r="N420" i="1"/>
  <c r="P420" i="1" s="1"/>
  <c r="N421" i="1"/>
  <c r="O421" i="1" s="1"/>
  <c r="N422" i="1"/>
  <c r="O422" i="1" s="1"/>
  <c r="N423" i="1"/>
  <c r="Q423" i="1" s="1"/>
  <c r="N424" i="1"/>
  <c r="Q424" i="1" s="1"/>
  <c r="N425" i="1"/>
  <c r="O425" i="1" s="1"/>
  <c r="L8" i="1"/>
  <c r="M8" i="1" s="1"/>
  <c r="L9" i="1"/>
  <c r="N9" i="1" s="1"/>
  <c r="L10" i="1"/>
  <c r="M10" i="1" s="1"/>
  <c r="L11" i="1"/>
  <c r="P11" i="1" s="1"/>
  <c r="L12" i="1"/>
  <c r="L13" i="1"/>
  <c r="M13" i="1" s="1"/>
  <c r="L14" i="1"/>
  <c r="O14" i="1" s="1"/>
  <c r="L15" i="1"/>
  <c r="N15" i="1" s="1"/>
  <c r="L16" i="1"/>
  <c r="N16" i="1" s="1"/>
  <c r="L17" i="1"/>
  <c r="N17" i="1" s="1"/>
  <c r="L18" i="1"/>
  <c r="M18" i="1" s="1"/>
  <c r="L19" i="1"/>
  <c r="L20" i="1"/>
  <c r="O20" i="1" s="1"/>
  <c r="L21" i="1"/>
  <c r="M21" i="1" s="1"/>
  <c r="L22" i="1"/>
  <c r="P22" i="1" s="1"/>
  <c r="L23" i="1"/>
  <c r="N23" i="1" s="1"/>
  <c r="L24" i="1"/>
  <c r="M24" i="1" s="1"/>
  <c r="L25" i="1"/>
  <c r="M25" i="1" s="1"/>
  <c r="L26" i="1"/>
  <c r="P26" i="1" s="1"/>
  <c r="L27" i="1"/>
  <c r="M27" i="1" s="1"/>
  <c r="L28" i="1"/>
  <c r="O28" i="1" s="1"/>
  <c r="L29" i="1"/>
  <c r="M29" i="1" s="1"/>
  <c r="L30" i="1"/>
  <c r="Q30" i="1" s="1"/>
  <c r="L31" i="1"/>
  <c r="M31" i="1" s="1"/>
  <c r="L32" i="1"/>
  <c r="M32" i="1" s="1"/>
  <c r="L33" i="1"/>
  <c r="N33" i="1" s="1"/>
  <c r="L34" i="1"/>
  <c r="P34" i="1" s="1"/>
  <c r="L35" i="1"/>
  <c r="N35" i="1" s="1"/>
  <c r="L36" i="1"/>
  <c r="O36" i="1" s="1"/>
  <c r="L37" i="1"/>
  <c r="O37" i="1" s="1"/>
  <c r="L38" i="1"/>
  <c r="P38" i="1" s="1"/>
  <c r="L39" i="1"/>
  <c r="Q39" i="1" s="1"/>
  <c r="L40" i="1"/>
  <c r="Q40" i="1" s="1"/>
  <c r="L41" i="1"/>
  <c r="N41" i="1" s="1"/>
  <c r="L42" i="1"/>
  <c r="P42" i="1" s="1"/>
  <c r="L43" i="1"/>
  <c r="P43" i="1" s="1"/>
  <c r="L44" i="1"/>
  <c r="Q44" i="1" s="1"/>
  <c r="L45" i="1"/>
  <c r="O45" i="1" s="1"/>
  <c r="L46" i="1"/>
  <c r="Q46" i="1" s="1"/>
  <c r="L47" i="1"/>
  <c r="M47" i="1" s="1"/>
  <c r="L48" i="1"/>
  <c r="N48" i="1" s="1"/>
  <c r="L49" i="1"/>
  <c r="M49" i="1" s="1"/>
  <c r="L50" i="1"/>
  <c r="M50" i="1" s="1"/>
  <c r="L51" i="1"/>
  <c r="Q51" i="1" s="1"/>
  <c r="L52" i="1"/>
  <c r="Q52" i="1" s="1"/>
  <c r="L53" i="1"/>
  <c r="M53" i="1" s="1"/>
  <c r="L7" i="1"/>
  <c r="M7" i="1" s="1"/>
  <c r="N3" i="1"/>
  <c r="N2" i="1"/>
  <c r="C3" i="4"/>
  <c r="C455" i="4"/>
  <c r="C399" i="4"/>
  <c r="C344" i="4"/>
  <c r="C296" i="4"/>
  <c r="C222" i="4"/>
  <c r="C146" i="4"/>
  <c r="C96" i="4"/>
  <c r="C55" i="4"/>
  <c r="C25" i="4"/>
  <c r="C26" i="4"/>
  <c r="C9" i="4"/>
  <c r="C6" i="4"/>
  <c r="O288" i="1"/>
  <c r="O67" i="1"/>
  <c r="N83" i="1"/>
  <c r="P91" i="1"/>
  <c r="AA12" i="1"/>
  <c r="AA9" i="1"/>
  <c r="AA8" i="1"/>
  <c r="AA7" i="1"/>
  <c r="AA11" i="1"/>
  <c r="AA10" i="1"/>
  <c r="V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A24" i="1"/>
  <c r="AA22" i="1"/>
  <c r="AA21" i="1"/>
  <c r="AA20" i="1"/>
  <c r="AA19" i="1"/>
  <c r="AA18" i="1"/>
  <c r="AA17" i="1"/>
  <c r="AA16" i="1"/>
  <c r="AA15" i="1"/>
  <c r="AA14" i="1"/>
  <c r="AA13" i="1"/>
  <c r="O172" i="1" l="1"/>
  <c r="N84" i="1"/>
  <c r="Q132" i="1"/>
  <c r="M68" i="1"/>
  <c r="O116" i="1"/>
  <c r="Q68" i="1"/>
  <c r="R156" i="1"/>
  <c r="O68" i="1"/>
  <c r="O124" i="1"/>
  <c r="Q84" i="1"/>
  <c r="S132" i="1"/>
  <c r="O108" i="1"/>
  <c r="R140" i="1"/>
  <c r="Q116" i="1"/>
  <c r="O92" i="1"/>
  <c r="S140" i="1"/>
  <c r="O164" i="1"/>
  <c r="P456" i="4"/>
  <c r="O190" i="1"/>
  <c r="Q67" i="1"/>
  <c r="O139" i="1"/>
  <c r="S124" i="1"/>
  <c r="P172" i="1"/>
  <c r="P372" i="1"/>
  <c r="P68" i="1"/>
  <c r="Q172" i="1"/>
  <c r="O252" i="1"/>
  <c r="Q324" i="1"/>
  <c r="S324" i="1"/>
  <c r="P324" i="1"/>
  <c r="S100" i="1"/>
  <c r="O84" i="1"/>
  <c r="S92" i="1"/>
  <c r="O324" i="1"/>
  <c r="Q124" i="1"/>
  <c r="O235" i="1"/>
  <c r="M84" i="1"/>
  <c r="R92" i="1"/>
  <c r="S190" i="1"/>
  <c r="P58" i="1"/>
  <c r="S286" i="1"/>
  <c r="R408" i="1"/>
  <c r="P240" i="1"/>
  <c r="O408" i="1"/>
  <c r="S372" i="1"/>
  <c r="R152" i="1"/>
  <c r="Q80" i="1"/>
  <c r="R96" i="1"/>
  <c r="O168" i="1"/>
  <c r="P286" i="1"/>
  <c r="Q83" i="1"/>
  <c r="O179" i="1"/>
  <c r="S227" i="1"/>
  <c r="R323" i="1"/>
  <c r="P131" i="1"/>
  <c r="O107" i="1"/>
  <c r="O131" i="1"/>
  <c r="R107" i="1"/>
  <c r="S107" i="1"/>
  <c r="Q323" i="1"/>
  <c r="S172" i="1"/>
  <c r="R296" i="1"/>
  <c r="O320" i="1"/>
  <c r="R248" i="1"/>
  <c r="P208" i="1"/>
  <c r="S272" i="1"/>
  <c r="Q372" i="1"/>
  <c r="R176" i="1"/>
  <c r="S356" i="1"/>
  <c r="S160" i="1"/>
  <c r="O165" i="1"/>
  <c r="R309" i="1"/>
  <c r="P309" i="1"/>
  <c r="P95" i="1"/>
  <c r="P119" i="1"/>
  <c r="S199" i="1"/>
  <c r="P383" i="1"/>
  <c r="Q238" i="1"/>
  <c r="P129" i="1"/>
  <c r="S154" i="1"/>
  <c r="Q190" i="1"/>
  <c r="Q202" i="1"/>
  <c r="R344" i="1"/>
  <c r="S202" i="1"/>
  <c r="N58" i="1"/>
  <c r="R384" i="1"/>
  <c r="R376" i="1"/>
  <c r="O323" i="1"/>
  <c r="P346" i="1"/>
  <c r="O181" i="1"/>
  <c r="R301" i="1"/>
  <c r="S193" i="1"/>
  <c r="S301" i="1"/>
  <c r="P200" i="4"/>
  <c r="O151" i="1"/>
  <c r="Q111" i="1"/>
  <c r="P171" i="1"/>
  <c r="S379" i="1"/>
  <c r="O195" i="1"/>
  <c r="R267" i="1"/>
  <c r="P243" i="1"/>
  <c r="Q402" i="1"/>
  <c r="S194" i="1"/>
  <c r="S206" i="1"/>
  <c r="R398" i="1"/>
  <c r="P220" i="4"/>
  <c r="P194" i="4"/>
  <c r="P67" i="1"/>
  <c r="P151" i="1"/>
  <c r="O310" i="1"/>
  <c r="R379" i="1"/>
  <c r="Q405" i="1"/>
  <c r="S235" i="1"/>
  <c r="R283" i="1"/>
  <c r="Q307" i="1"/>
  <c r="P141" i="1"/>
  <c r="O285" i="1"/>
  <c r="P331" i="1"/>
  <c r="P261" i="1"/>
  <c r="R307" i="1"/>
  <c r="R285" i="1"/>
  <c r="Q357" i="1"/>
  <c r="O91" i="1"/>
  <c r="S139" i="1"/>
  <c r="R391" i="1"/>
  <c r="R91" i="1"/>
  <c r="R394" i="1"/>
  <c r="R355" i="1"/>
  <c r="P297" i="1"/>
  <c r="S309" i="1"/>
  <c r="Q309" i="1"/>
  <c r="S310" i="1"/>
  <c r="Q349" i="1"/>
  <c r="O174" i="1"/>
  <c r="O66" i="1"/>
  <c r="R198" i="1"/>
  <c r="P210" i="1"/>
  <c r="S198" i="1"/>
  <c r="O182" i="1"/>
  <c r="P254" i="1"/>
  <c r="R97" i="1"/>
  <c r="R222" i="1"/>
  <c r="P114" i="1"/>
  <c r="R182" i="1"/>
  <c r="R157" i="1"/>
  <c r="O253" i="1"/>
  <c r="P122" i="1"/>
  <c r="S253" i="1"/>
  <c r="S254" i="1"/>
  <c r="M74" i="1"/>
  <c r="Q85" i="1"/>
  <c r="R402" i="1"/>
  <c r="P66" i="1"/>
  <c r="O226" i="1"/>
  <c r="O122" i="1"/>
  <c r="O153" i="1"/>
  <c r="O403" i="1"/>
  <c r="R291" i="1"/>
  <c r="O58" i="1"/>
  <c r="R330" i="1"/>
  <c r="Q227" i="1"/>
  <c r="P138" i="1"/>
  <c r="R130" i="1"/>
  <c r="S217" i="1"/>
  <c r="S242" i="1"/>
  <c r="S146" i="1"/>
  <c r="P421" i="1"/>
  <c r="O346" i="1"/>
  <c r="R346" i="1"/>
  <c r="O59" i="1"/>
  <c r="R100" i="1"/>
  <c r="Q140" i="1"/>
  <c r="Q162" i="1"/>
  <c r="S178" i="1"/>
  <c r="O219" i="1"/>
  <c r="N67" i="1"/>
  <c r="P107" i="1"/>
  <c r="Q187" i="1"/>
  <c r="P339" i="1"/>
  <c r="P92" i="1"/>
  <c r="P146" i="1"/>
  <c r="P263" i="1"/>
  <c r="P227" i="1"/>
  <c r="Q356" i="1"/>
  <c r="R163" i="1"/>
  <c r="S115" i="1"/>
  <c r="Q100" i="1"/>
  <c r="S421" i="1"/>
  <c r="P100" i="1"/>
  <c r="P396" i="1"/>
  <c r="Q91" i="1"/>
  <c r="P115" i="1"/>
  <c r="O140" i="1"/>
  <c r="R162" i="1"/>
  <c r="S180" i="1"/>
  <c r="Q235" i="1"/>
  <c r="R362" i="1"/>
  <c r="S383" i="1"/>
  <c r="Q108" i="1"/>
  <c r="O286" i="1"/>
  <c r="P202" i="1"/>
  <c r="R218" i="1"/>
  <c r="O263" i="1"/>
  <c r="R235" i="1"/>
  <c r="O402" i="1"/>
  <c r="O98" i="1"/>
  <c r="R178" i="1"/>
  <c r="S303" i="1"/>
  <c r="R123" i="1"/>
  <c r="R227" i="1"/>
  <c r="S380" i="1"/>
  <c r="R393" i="1"/>
  <c r="P124" i="1"/>
  <c r="P356" i="1"/>
  <c r="R370" i="1"/>
  <c r="Q194" i="1"/>
  <c r="R202" i="1"/>
  <c r="P74" i="1"/>
  <c r="P178" i="1"/>
  <c r="O419" i="1"/>
  <c r="S90" i="1"/>
  <c r="P419" i="1"/>
  <c r="S362" i="1"/>
  <c r="Q346" i="1"/>
  <c r="R154" i="1"/>
  <c r="S226" i="1"/>
  <c r="S419" i="1"/>
  <c r="Q130" i="1"/>
  <c r="P242" i="1"/>
  <c r="R395" i="1"/>
  <c r="R372" i="1"/>
  <c r="Q170" i="1"/>
  <c r="S411" i="1"/>
  <c r="R332" i="1"/>
  <c r="Q330" i="1"/>
  <c r="R122" i="1"/>
  <c r="O316" i="1"/>
  <c r="Q316" i="1"/>
  <c r="P316" i="1"/>
  <c r="R101" i="1"/>
  <c r="R316" i="1"/>
  <c r="R292" i="1"/>
  <c r="S425" i="1"/>
  <c r="P425" i="1"/>
  <c r="P400" i="1"/>
  <c r="Q425" i="1"/>
  <c r="O400" i="1"/>
  <c r="R425" i="1"/>
  <c r="S400" i="1"/>
  <c r="S292" i="1"/>
  <c r="M421" i="4"/>
  <c r="O421" i="4" s="1"/>
  <c r="P421" i="4" s="1"/>
  <c r="M441" i="4"/>
  <c r="O441" i="4" s="1"/>
  <c r="P441" i="4" s="1"/>
  <c r="M326" i="4"/>
  <c r="O326" i="4" s="1"/>
  <c r="P326" i="4" s="1"/>
  <c r="M376" i="4"/>
  <c r="O376" i="4" s="1"/>
  <c r="P376" i="4" s="1"/>
  <c r="L257" i="4"/>
  <c r="N257" i="4" s="1"/>
  <c r="O113" i="1"/>
  <c r="Q219" i="1"/>
  <c r="S291" i="1"/>
  <c r="P267" i="1"/>
  <c r="R279" i="1"/>
  <c r="P293" i="1"/>
  <c r="P341" i="1"/>
  <c r="P269" i="1"/>
  <c r="O317" i="1"/>
  <c r="S293" i="1"/>
  <c r="Q269" i="1"/>
  <c r="R243" i="1"/>
  <c r="S341" i="1"/>
  <c r="S269" i="1"/>
  <c r="R269" i="1"/>
  <c r="Q195" i="1"/>
  <c r="O99" i="1"/>
  <c r="O365" i="1"/>
  <c r="N77" i="1"/>
  <c r="Q99" i="1"/>
  <c r="O327" i="1"/>
  <c r="M77" i="1"/>
  <c r="Q75" i="1"/>
  <c r="S387" i="1"/>
  <c r="P77" i="1"/>
  <c r="O75" i="1"/>
  <c r="N63" i="1"/>
  <c r="Q387" i="1"/>
  <c r="R197" i="1"/>
  <c r="O341" i="1"/>
  <c r="Q77" i="1"/>
  <c r="O125" i="1"/>
  <c r="S195" i="1"/>
  <c r="P257" i="1"/>
  <c r="O53" i="1"/>
  <c r="Q53" i="1"/>
  <c r="R254" i="1"/>
  <c r="Q182" i="1"/>
  <c r="O302" i="1"/>
  <c r="R373" i="1"/>
  <c r="P198" i="1"/>
  <c r="P277" i="1"/>
  <c r="R206" i="1"/>
  <c r="S378" i="1"/>
  <c r="P53" i="1"/>
  <c r="O373" i="1"/>
  <c r="P349" i="1"/>
  <c r="R318" i="1"/>
  <c r="R294" i="1"/>
  <c r="Q157" i="1"/>
  <c r="P373" i="1"/>
  <c r="Q254" i="1"/>
  <c r="P318" i="1"/>
  <c r="P253" i="1"/>
  <c r="Q318" i="1"/>
  <c r="Q230" i="1"/>
  <c r="P301" i="1"/>
  <c r="N54" i="1"/>
  <c r="O301" i="1"/>
  <c r="P85" i="1"/>
  <c r="Q362" i="1"/>
  <c r="R246" i="1"/>
  <c r="Q198" i="1"/>
  <c r="Q246" i="1"/>
  <c r="Q146" i="1"/>
  <c r="O350" i="1"/>
  <c r="O330" i="1"/>
  <c r="P362" i="1"/>
  <c r="P246" i="1"/>
  <c r="O246" i="1"/>
  <c r="P330" i="1"/>
  <c r="S278" i="1"/>
  <c r="P402" i="1"/>
  <c r="S373" i="1"/>
  <c r="Q253" i="1"/>
  <c r="R302" i="1"/>
  <c r="P194" i="1"/>
  <c r="P302" i="1"/>
  <c r="M81" i="1"/>
  <c r="S113" i="1"/>
  <c r="Q217" i="1"/>
  <c r="S241" i="1"/>
  <c r="Q193" i="1"/>
  <c r="O273" i="1"/>
  <c r="R297" i="1"/>
  <c r="P393" i="1"/>
  <c r="Q241" i="1"/>
  <c r="O257" i="1"/>
  <c r="S137" i="1"/>
  <c r="R145" i="1"/>
  <c r="Q177" i="1"/>
  <c r="Q385" i="1"/>
  <c r="P241" i="1"/>
  <c r="P169" i="1"/>
  <c r="O169" i="1"/>
  <c r="S145" i="1"/>
  <c r="O385" i="1"/>
  <c r="P97" i="1"/>
  <c r="Q249" i="1"/>
  <c r="Q185" i="1"/>
  <c r="S225" i="1"/>
  <c r="P121" i="1"/>
  <c r="R281" i="1"/>
  <c r="S169" i="1"/>
  <c r="Q145" i="1"/>
  <c r="P281" i="1"/>
  <c r="S418" i="1"/>
  <c r="N65" i="1"/>
  <c r="S233" i="1"/>
  <c r="R201" i="1"/>
  <c r="O418" i="1"/>
  <c r="O217" i="1"/>
  <c r="O241" i="1"/>
  <c r="S121" i="1"/>
  <c r="Q121" i="1"/>
  <c r="Q281" i="1"/>
  <c r="Q233" i="1"/>
  <c r="R209" i="1"/>
  <c r="P89" i="1"/>
  <c r="S201" i="1"/>
  <c r="P418" i="1"/>
  <c r="O369" i="1"/>
  <c r="P185" i="1"/>
  <c r="R225" i="1"/>
  <c r="R113" i="1"/>
  <c r="Q153" i="1"/>
  <c r="R217" i="1"/>
  <c r="O209" i="1"/>
  <c r="P193" i="1"/>
  <c r="S89" i="1"/>
  <c r="Q201" i="1"/>
  <c r="Q418" i="1"/>
  <c r="R185" i="1"/>
  <c r="R424" i="1"/>
  <c r="P369" i="1"/>
  <c r="Q384" i="1"/>
  <c r="R369" i="1"/>
  <c r="N53" i="1"/>
  <c r="Q113" i="1"/>
  <c r="O206" i="1"/>
  <c r="Q178" i="1"/>
  <c r="R290" i="1"/>
  <c r="Q154" i="1"/>
  <c r="O121" i="1"/>
  <c r="R390" i="1"/>
  <c r="S399" i="1"/>
  <c r="O230" i="1"/>
  <c r="Q169" i="1"/>
  <c r="Q294" i="1"/>
  <c r="Q286" i="1"/>
  <c r="P424" i="1"/>
  <c r="Q403" i="1"/>
  <c r="O146" i="1"/>
  <c r="S302" i="1"/>
  <c r="Q58" i="1"/>
  <c r="P182" i="1"/>
  <c r="S349" i="1"/>
  <c r="R349" i="1"/>
  <c r="P206" i="1"/>
  <c r="S377" i="1"/>
  <c r="P380" i="1"/>
  <c r="S384" i="1"/>
  <c r="R226" i="1"/>
  <c r="Q369" i="1"/>
  <c r="Q407" i="1"/>
  <c r="P233" i="1"/>
  <c r="Q262" i="1"/>
  <c r="P190" i="1"/>
  <c r="P377" i="1"/>
  <c r="Q383" i="1"/>
  <c r="O406" i="1"/>
  <c r="S318" i="1"/>
  <c r="S424" i="1"/>
  <c r="Q210" i="1"/>
  <c r="O353" i="1"/>
  <c r="R377" i="1"/>
  <c r="P130" i="1"/>
  <c r="P162" i="1"/>
  <c r="O185" i="1"/>
  <c r="Q97" i="1"/>
  <c r="O154" i="1"/>
  <c r="Q225" i="1"/>
  <c r="R249" i="1"/>
  <c r="S209" i="1"/>
  <c r="R193" i="1"/>
  <c r="P137" i="1"/>
  <c r="P226" i="1"/>
  <c r="O145" i="1"/>
  <c r="O297" i="1"/>
  <c r="P201" i="1"/>
  <c r="P186" i="1"/>
  <c r="S281" i="1"/>
  <c r="Q337" i="1"/>
  <c r="S365" i="1"/>
  <c r="P353" i="1"/>
  <c r="Q377" i="1"/>
  <c r="R313" i="1"/>
  <c r="S353" i="1"/>
  <c r="Q398" i="1"/>
  <c r="O424" i="1"/>
  <c r="O97" i="1"/>
  <c r="P225" i="1"/>
  <c r="R341" i="1"/>
  <c r="R368" i="1"/>
  <c r="Q234" i="1"/>
  <c r="P106" i="1"/>
  <c r="O130" i="1"/>
  <c r="S122" i="1"/>
  <c r="O162" i="1"/>
  <c r="R233" i="1"/>
  <c r="S249" i="1"/>
  <c r="Q209" i="1"/>
  <c r="R406" i="1"/>
  <c r="Q289" i="1"/>
  <c r="O194" i="1"/>
  <c r="Q222" i="1"/>
  <c r="R383" i="1"/>
  <c r="Q297" i="1"/>
  <c r="O249" i="1"/>
  <c r="Q353" i="1"/>
  <c r="O82" i="1"/>
  <c r="P82" i="1"/>
  <c r="P384" i="1"/>
  <c r="P258" i="1"/>
  <c r="M387" i="4"/>
  <c r="O387" i="4" s="1"/>
  <c r="P387" i="4" s="1"/>
  <c r="M420" i="4"/>
  <c r="O420" i="4" s="1"/>
  <c r="P420" i="4" s="1"/>
  <c r="P243" i="4"/>
  <c r="P154" i="4"/>
  <c r="L283" i="4"/>
  <c r="N283" i="4" s="1"/>
  <c r="P283" i="4" s="1"/>
  <c r="M444" i="4"/>
  <c r="O444" i="4" s="1"/>
  <c r="P444" i="4" s="1"/>
  <c r="M333" i="4"/>
  <c r="O333" i="4" s="1"/>
  <c r="P333" i="4" s="1"/>
  <c r="P316" i="4"/>
  <c r="P21" i="1"/>
  <c r="Q272" i="1"/>
  <c r="R112" i="1"/>
  <c r="Q160" i="1"/>
  <c r="S405" i="1"/>
  <c r="O136" i="1"/>
  <c r="Q72" i="1"/>
  <c r="R128" i="1"/>
  <c r="R151" i="1"/>
  <c r="P96" i="1"/>
  <c r="P64" i="1"/>
  <c r="P160" i="1"/>
  <c r="O127" i="1"/>
  <c r="O175" i="1"/>
  <c r="Q103" i="1"/>
  <c r="P168" i="1"/>
  <c r="R311" i="1"/>
  <c r="R256" i="1"/>
  <c r="R95" i="1"/>
  <c r="S248" i="1"/>
  <c r="Q304" i="1"/>
  <c r="Q263" i="1"/>
  <c r="Q191" i="1"/>
  <c r="P81" i="1"/>
  <c r="Q311" i="1"/>
  <c r="O279" i="1"/>
  <c r="O144" i="1"/>
  <c r="P414" i="1"/>
  <c r="S223" i="1"/>
  <c r="R175" i="1"/>
  <c r="O239" i="1"/>
  <c r="P288" i="1"/>
  <c r="P255" i="1"/>
  <c r="S232" i="1"/>
  <c r="Q248" i="1"/>
  <c r="R327" i="1"/>
  <c r="P72" i="1"/>
  <c r="S128" i="1"/>
  <c r="Q151" i="1"/>
  <c r="R160" i="1"/>
  <c r="Q127" i="1"/>
  <c r="R208" i="1"/>
  <c r="Q168" i="1"/>
  <c r="P311" i="1"/>
  <c r="P111" i="1"/>
  <c r="P248" i="1"/>
  <c r="S327" i="1"/>
  <c r="R263" i="1"/>
  <c r="O191" i="1"/>
  <c r="Q104" i="1"/>
  <c r="S397" i="1"/>
  <c r="O311" i="1"/>
  <c r="S279" i="1"/>
  <c r="S144" i="1"/>
  <c r="O223" i="1"/>
  <c r="R326" i="1"/>
  <c r="Q421" i="1"/>
  <c r="O65" i="1"/>
  <c r="S288" i="1"/>
  <c r="Q255" i="1"/>
  <c r="P152" i="1"/>
  <c r="P104" i="1"/>
  <c r="P57" i="1"/>
  <c r="S215" i="1"/>
  <c r="M87" i="1"/>
  <c r="R159" i="1"/>
  <c r="S103" i="1"/>
  <c r="O208" i="1"/>
  <c r="Q176" i="1"/>
  <c r="P232" i="1"/>
  <c r="P327" i="1"/>
  <c r="O412" i="1"/>
  <c r="R199" i="1"/>
  <c r="R255" i="1"/>
  <c r="O296" i="1"/>
  <c r="O128" i="1"/>
  <c r="Q215" i="1"/>
  <c r="O111" i="1"/>
  <c r="S152" i="1"/>
  <c r="R421" i="1"/>
  <c r="R389" i="1"/>
  <c r="R334" i="1"/>
  <c r="P334" i="1"/>
  <c r="P176" i="1"/>
  <c r="Q152" i="1"/>
  <c r="P80" i="1"/>
  <c r="R136" i="1"/>
  <c r="P136" i="1"/>
  <c r="S104" i="1"/>
  <c r="M57" i="1"/>
  <c r="O215" i="1"/>
  <c r="S231" i="1"/>
  <c r="P65" i="1"/>
  <c r="Q87" i="1"/>
  <c r="O159" i="1"/>
  <c r="P103" i="1"/>
  <c r="O176" i="1"/>
  <c r="R232" i="1"/>
  <c r="R295" i="1"/>
  <c r="Q335" i="1"/>
  <c r="O200" i="1"/>
  <c r="R231" i="1"/>
  <c r="S255" i="1"/>
  <c r="Q128" i="1"/>
  <c r="P215" i="1"/>
  <c r="Q414" i="1"/>
  <c r="R111" i="1"/>
  <c r="M80" i="1"/>
  <c r="S239" i="1"/>
  <c r="P159" i="1"/>
  <c r="S334" i="1"/>
  <c r="O334" i="1"/>
  <c r="S296" i="1"/>
  <c r="Q208" i="1"/>
  <c r="S136" i="1"/>
  <c r="O135" i="1"/>
  <c r="S127" i="1"/>
  <c r="S175" i="1"/>
  <c r="Q57" i="1"/>
  <c r="O231" i="1"/>
  <c r="M65" i="1"/>
  <c r="O87" i="1"/>
  <c r="Q159" i="1"/>
  <c r="R103" i="1"/>
  <c r="R168" i="1"/>
  <c r="P73" i="1"/>
  <c r="R191" i="1"/>
  <c r="Q232" i="1"/>
  <c r="O335" i="1"/>
  <c r="P216" i="1"/>
  <c r="P191" i="1"/>
  <c r="Q231" i="1"/>
  <c r="O312" i="1"/>
  <c r="O167" i="1"/>
  <c r="O414" i="1"/>
  <c r="R223" i="1"/>
  <c r="O80" i="1"/>
  <c r="Q239" i="1"/>
  <c r="R288" i="1"/>
  <c r="R104" i="1"/>
  <c r="Q240" i="1"/>
  <c r="Q296" i="1"/>
  <c r="R127" i="1"/>
  <c r="Q175" i="1"/>
  <c r="O57" i="1"/>
  <c r="N87" i="1"/>
  <c r="S351" i="1"/>
  <c r="S120" i="1"/>
  <c r="P279" i="1"/>
  <c r="S414" i="1"/>
  <c r="P223" i="1"/>
  <c r="O343" i="1"/>
  <c r="P239" i="1"/>
  <c r="Q366" i="1"/>
  <c r="L207" i="4"/>
  <c r="N207" i="4" s="1"/>
  <c r="P207" i="4" s="1"/>
  <c r="P272" i="4"/>
  <c r="N218" i="4"/>
  <c r="P218" i="4" s="1"/>
  <c r="Q10" i="1"/>
  <c r="O26" i="1"/>
  <c r="Q18" i="1"/>
  <c r="Q26" i="1"/>
  <c r="P101" i="1"/>
  <c r="R125" i="1"/>
  <c r="Q181" i="1"/>
  <c r="Q245" i="1"/>
  <c r="R366" i="1"/>
  <c r="O205" i="1"/>
  <c r="P276" i="1"/>
  <c r="R212" i="1"/>
  <c r="O260" i="1"/>
  <c r="O292" i="1"/>
  <c r="R403" i="1"/>
  <c r="S283" i="1"/>
  <c r="P291" i="1"/>
  <c r="R335" i="1"/>
  <c r="Q411" i="1"/>
  <c r="P412" i="1"/>
  <c r="P307" i="1"/>
  <c r="P54" i="1"/>
  <c r="R314" i="1"/>
  <c r="P70" i="1"/>
  <c r="O149" i="1"/>
  <c r="Q267" i="1"/>
  <c r="O109" i="1"/>
  <c r="R381" i="1"/>
  <c r="S276" i="1"/>
  <c r="S322" i="1"/>
  <c r="S165" i="1"/>
  <c r="O213" i="1"/>
  <c r="R174" i="1"/>
  <c r="O389" i="1"/>
  <c r="P157" i="1"/>
  <c r="O366" i="1"/>
  <c r="R213" i="1"/>
  <c r="Q389" i="1"/>
  <c r="O18" i="1"/>
  <c r="Q50" i="1"/>
  <c r="Q34" i="1"/>
  <c r="R165" i="1"/>
  <c r="S213" i="1"/>
  <c r="R205" i="1"/>
  <c r="O276" i="1"/>
  <c r="O267" i="1"/>
  <c r="O299" i="1"/>
  <c r="O307" i="1"/>
  <c r="P403" i="1"/>
  <c r="Q291" i="1"/>
  <c r="P335" i="1"/>
  <c r="O411" i="1"/>
  <c r="O54" i="1"/>
  <c r="O34" i="1"/>
  <c r="Q93" i="1"/>
  <c r="Q70" i="1"/>
  <c r="Q329" i="1"/>
  <c r="S109" i="1"/>
  <c r="S321" i="1"/>
  <c r="S381" i="1"/>
  <c r="Q276" i="1"/>
  <c r="O322" i="1"/>
  <c r="Q174" i="1"/>
  <c r="N34" i="1"/>
  <c r="S245" i="1"/>
  <c r="O10" i="1"/>
  <c r="P165" i="1"/>
  <c r="Q213" i="1"/>
  <c r="S221" i="1"/>
  <c r="R374" i="1"/>
  <c r="R419" i="1"/>
  <c r="Q205" i="1"/>
  <c r="Q166" i="1"/>
  <c r="S420" i="1"/>
  <c r="R411" i="1"/>
  <c r="Q54" i="1"/>
  <c r="M34" i="1"/>
  <c r="M70" i="1"/>
  <c r="S329" i="1"/>
  <c r="O315" i="1"/>
  <c r="R109" i="1"/>
  <c r="R321" i="1"/>
  <c r="S374" i="1"/>
  <c r="P174" i="1"/>
  <c r="R245" i="1"/>
  <c r="S366" i="1"/>
  <c r="R412" i="1"/>
  <c r="O197" i="1"/>
  <c r="S275" i="1"/>
  <c r="P351" i="1"/>
  <c r="P329" i="1"/>
  <c r="S117" i="1"/>
  <c r="Q315" i="1"/>
  <c r="P109" i="1"/>
  <c r="P321" i="1"/>
  <c r="M63" i="1"/>
  <c r="O388" i="1"/>
  <c r="Q374" i="1"/>
  <c r="N18" i="1"/>
  <c r="N50" i="1"/>
  <c r="P50" i="1"/>
  <c r="N26" i="1"/>
  <c r="Q142" i="1"/>
  <c r="Q63" i="1"/>
  <c r="R110" i="1"/>
  <c r="R315" i="1"/>
  <c r="S197" i="1"/>
  <c r="R343" i="1"/>
  <c r="O228" i="1"/>
  <c r="Q275" i="1"/>
  <c r="S412" i="1"/>
  <c r="P245" i="1"/>
  <c r="O329" i="1"/>
  <c r="M85" i="1"/>
  <c r="O321" i="1"/>
  <c r="Q404" i="1"/>
  <c r="S343" i="1"/>
  <c r="P374" i="1"/>
  <c r="R342" i="1"/>
  <c r="P260" i="1"/>
  <c r="O42" i="1"/>
  <c r="P292" i="1"/>
  <c r="O50" i="1"/>
  <c r="P18" i="1"/>
  <c r="P10" i="1"/>
  <c r="N10" i="1"/>
  <c r="M26" i="1"/>
  <c r="O157" i="1"/>
  <c r="O63" i="1"/>
  <c r="P315" i="1"/>
  <c r="Q197" i="1"/>
  <c r="P343" i="1"/>
  <c r="R350" i="1"/>
  <c r="N85" i="1"/>
  <c r="S336" i="1"/>
  <c r="S389" i="1"/>
  <c r="N70" i="1"/>
  <c r="P244" i="4"/>
  <c r="M237" i="4"/>
  <c r="O237" i="4" s="1"/>
  <c r="P237" i="4" s="1"/>
  <c r="L168" i="4"/>
  <c r="N168" i="4" s="1"/>
  <c r="P168" i="4" s="1"/>
  <c r="O142" i="1"/>
  <c r="Q180" i="1"/>
  <c r="P110" i="1"/>
  <c r="S407" i="1"/>
  <c r="P355" i="1"/>
  <c r="S166" i="1"/>
  <c r="P212" i="1"/>
  <c r="P391" i="1"/>
  <c r="S220" i="1"/>
  <c r="S371" i="1"/>
  <c r="O319" i="1"/>
  <c r="S326" i="1"/>
  <c r="Q313" i="1"/>
  <c r="N86" i="1"/>
  <c r="O407" i="1"/>
  <c r="Q118" i="1"/>
  <c r="O180" i="1"/>
  <c r="S110" i="1"/>
  <c r="Q79" i="1"/>
  <c r="O166" i="1"/>
  <c r="Q212" i="1"/>
  <c r="R399" i="1"/>
  <c r="Q371" i="1"/>
  <c r="Q340" i="1"/>
  <c r="P313" i="1"/>
  <c r="Q290" i="1"/>
  <c r="Q110" i="1"/>
  <c r="P204" i="1"/>
  <c r="R347" i="1"/>
  <c r="P71" i="1"/>
  <c r="O212" i="1"/>
  <c r="Q244" i="1"/>
  <c r="P399" i="1"/>
  <c r="O371" i="1"/>
  <c r="O266" i="1"/>
  <c r="O340" i="1"/>
  <c r="Q333" i="1"/>
  <c r="O313" i="1"/>
  <c r="O415" i="1"/>
  <c r="R134" i="1"/>
  <c r="S355" i="1"/>
  <c r="Q415" i="1"/>
  <c r="S290" i="1"/>
  <c r="S323" i="1"/>
  <c r="M56" i="1"/>
  <c r="S134" i="1"/>
  <c r="N64" i="1"/>
  <c r="Q204" i="1"/>
  <c r="P347" i="1"/>
  <c r="Q71" i="1"/>
  <c r="R298" i="1"/>
  <c r="R188" i="1"/>
  <c r="R407" i="1"/>
  <c r="R371" i="1"/>
  <c r="P220" i="1"/>
  <c r="P363" i="1"/>
  <c r="R266" i="1"/>
  <c r="P340" i="1"/>
  <c r="O391" i="1"/>
  <c r="R158" i="1"/>
  <c r="P415" i="1"/>
  <c r="Q134" i="1"/>
  <c r="O355" i="1"/>
  <c r="M52" i="1"/>
  <c r="Q56" i="1"/>
  <c r="O134" i="1"/>
  <c r="S102" i="1"/>
  <c r="O64" i="1"/>
  <c r="O204" i="1"/>
  <c r="R415" i="1"/>
  <c r="M71" i="1"/>
  <c r="P298" i="1"/>
  <c r="P188" i="1"/>
  <c r="Q259" i="1"/>
  <c r="R220" i="1"/>
  <c r="P306" i="1"/>
  <c r="Q282" i="1"/>
  <c r="S340" i="1"/>
  <c r="S204" i="1"/>
  <c r="O282" i="1"/>
  <c r="R150" i="1"/>
  <c r="O102" i="1"/>
  <c r="P142" i="1"/>
  <c r="M64" i="1"/>
  <c r="O71" i="1"/>
  <c r="S298" i="1"/>
  <c r="Q188" i="1"/>
  <c r="Q220" i="1"/>
  <c r="S347" i="1"/>
  <c r="Q274" i="1"/>
  <c r="R282" i="1"/>
  <c r="Q399" i="1"/>
  <c r="S142" i="1"/>
  <c r="R180" i="1"/>
  <c r="S391" i="1"/>
  <c r="P166" i="1"/>
  <c r="O188" i="1"/>
  <c r="Q347" i="1"/>
  <c r="S282" i="1"/>
  <c r="O290" i="1"/>
  <c r="P86" i="1"/>
  <c r="Q298" i="1"/>
  <c r="P212" i="4"/>
  <c r="P209" i="4"/>
  <c r="P163" i="4"/>
  <c r="M288" i="4"/>
  <c r="O288" i="4" s="1"/>
  <c r="P288" i="4" s="1"/>
  <c r="L269" i="4"/>
  <c r="N269" i="4" s="1"/>
  <c r="P269" i="4" s="1"/>
  <c r="P21" i="4"/>
  <c r="L426" i="4"/>
  <c r="N426" i="4" s="1"/>
  <c r="P426" i="4" s="1"/>
  <c r="S229" i="1"/>
  <c r="P184" i="1"/>
  <c r="O300" i="1"/>
  <c r="P112" i="1"/>
  <c r="S163" i="1"/>
  <c r="Q251" i="1"/>
  <c r="R382" i="1"/>
  <c r="R244" i="1"/>
  <c r="Q207" i="1"/>
  <c r="O177" i="1"/>
  <c r="O265" i="1"/>
  <c r="O141" i="1"/>
  <c r="S332" i="1"/>
  <c r="S98" i="1"/>
  <c r="Q382" i="1"/>
  <c r="Q133" i="1"/>
  <c r="Q409" i="1"/>
  <c r="Q61" i="1"/>
  <c r="Q90" i="1"/>
  <c r="Q360" i="1"/>
  <c r="S119" i="1"/>
  <c r="P44" i="1"/>
  <c r="O52" i="1"/>
  <c r="Q163" i="1"/>
  <c r="O221" i="1"/>
  <c r="O251" i="1"/>
  <c r="P156" i="1"/>
  <c r="P244" i="1"/>
  <c r="O207" i="1"/>
  <c r="S177" i="1"/>
  <c r="Q265" i="1"/>
  <c r="S141" i="1"/>
  <c r="P332" i="1"/>
  <c r="R98" i="1"/>
  <c r="P382" i="1"/>
  <c r="N61" i="1"/>
  <c r="P90" i="1"/>
  <c r="S251" i="1"/>
  <c r="P360" i="1"/>
  <c r="O119" i="1"/>
  <c r="O409" i="1"/>
  <c r="P394" i="1"/>
  <c r="Q388" i="1"/>
  <c r="Q332" i="1"/>
  <c r="P294" i="1"/>
  <c r="R280" i="1"/>
  <c r="R214" i="1"/>
  <c r="Q141" i="1"/>
  <c r="O106" i="1"/>
  <c r="R133" i="1"/>
  <c r="O170" i="1"/>
  <c r="Q221" i="1"/>
  <c r="Q214" i="1"/>
  <c r="Q156" i="1"/>
  <c r="Q273" i="1"/>
  <c r="O244" i="1"/>
  <c r="O294" i="1"/>
  <c r="S273" i="1"/>
  <c r="P280" i="1"/>
  <c r="Q112" i="1"/>
  <c r="P163" i="1"/>
  <c r="S258" i="1"/>
  <c r="P388" i="1"/>
  <c r="R90" i="1"/>
  <c r="Q352" i="1"/>
  <c r="R229" i="1"/>
  <c r="Q394" i="1"/>
  <c r="R148" i="1"/>
  <c r="S388" i="1"/>
  <c r="R119" i="1"/>
  <c r="S170" i="1"/>
  <c r="O214" i="1"/>
  <c r="O156" i="1"/>
  <c r="S300" i="1"/>
  <c r="R360" i="1"/>
  <c r="S112" i="1"/>
  <c r="R258" i="1"/>
  <c r="O352" i="1"/>
  <c r="O229" i="1"/>
  <c r="S394" i="1"/>
  <c r="P205" i="1"/>
  <c r="S214" i="1"/>
  <c r="P236" i="1"/>
  <c r="O360" i="1"/>
  <c r="R287" i="1"/>
  <c r="S409" i="1"/>
  <c r="Q258" i="1"/>
  <c r="Q106" i="1"/>
  <c r="R352" i="1"/>
  <c r="R251" i="1"/>
  <c r="Q148" i="1"/>
  <c r="R236" i="1"/>
  <c r="R207" i="1"/>
  <c r="P177" i="1"/>
  <c r="S265" i="1"/>
  <c r="R409" i="1"/>
  <c r="S106" i="1"/>
  <c r="P170" i="1"/>
  <c r="S192" i="1"/>
  <c r="S148" i="1"/>
  <c r="Q229" i="1"/>
  <c r="P192" i="1"/>
  <c r="Q184" i="1"/>
  <c r="S207" i="1"/>
  <c r="R265" i="1"/>
  <c r="R273" i="1"/>
  <c r="P98" i="1"/>
  <c r="P206" i="4"/>
  <c r="P44" i="4"/>
  <c r="P285" i="4"/>
  <c r="M412" i="4"/>
  <c r="O412" i="4" s="1"/>
  <c r="P412" i="4" s="1"/>
  <c r="L305" i="4"/>
  <c r="N305" i="4" s="1"/>
  <c r="P305" i="4" s="1"/>
  <c r="L328" i="4"/>
  <c r="N328" i="4" s="1"/>
  <c r="P328" i="4" s="1"/>
  <c r="P203" i="4"/>
  <c r="M439" i="4"/>
  <c r="O439" i="4" s="1"/>
  <c r="P439" i="4" s="1"/>
  <c r="P292" i="4"/>
  <c r="Q8" i="1"/>
  <c r="L423" i="4"/>
  <c r="N423" i="4" s="1"/>
  <c r="M411" i="4"/>
  <c r="O411" i="4" s="1"/>
  <c r="P411" i="4" s="1"/>
  <c r="M389" i="4"/>
  <c r="O389" i="4" s="1"/>
  <c r="P389" i="4" s="1"/>
  <c r="L447" i="4"/>
  <c r="N447" i="4" s="1"/>
  <c r="P447" i="4" s="1"/>
  <c r="P427" i="4"/>
  <c r="P201" i="4"/>
  <c r="M137" i="4"/>
  <c r="O137" i="4" s="1"/>
  <c r="P137" i="4" s="1"/>
  <c r="M327" i="4"/>
  <c r="O327" i="4" s="1"/>
  <c r="P327" i="4" s="1"/>
  <c r="M335" i="4"/>
  <c r="O335" i="4" s="1"/>
  <c r="P335" i="4" s="1"/>
  <c r="P188" i="4"/>
  <c r="M321" i="4"/>
  <c r="O321" i="4" s="1"/>
  <c r="P321" i="4" s="1"/>
  <c r="M440" i="4"/>
  <c r="O440" i="4" s="1"/>
  <c r="P440" i="4" s="1"/>
  <c r="N449" i="4"/>
  <c r="P449" i="4" s="1"/>
  <c r="M40" i="4"/>
  <c r="O40" i="4" s="1"/>
  <c r="P40" i="4" s="1"/>
  <c r="M367" i="4"/>
  <c r="O367" i="4" s="1"/>
  <c r="P367" i="4" s="1"/>
  <c r="P204" i="4"/>
  <c r="M469" i="4"/>
  <c r="O469" i="4" s="1"/>
  <c r="P469" i="4" s="1"/>
  <c r="L37" i="4"/>
  <c r="N37" i="4" s="1"/>
  <c r="P37" i="4" s="1"/>
  <c r="L425" i="4"/>
  <c r="N425" i="4" s="1"/>
  <c r="P425" i="4" s="1"/>
  <c r="P193" i="4"/>
  <c r="P162" i="4"/>
  <c r="P266" i="4"/>
  <c r="P60" i="1"/>
  <c r="N43" i="1"/>
  <c r="N51" i="1"/>
  <c r="M51" i="1"/>
  <c r="M35" i="1"/>
  <c r="P27" i="1"/>
  <c r="O43" i="1"/>
  <c r="R2" i="54"/>
  <c r="S2" i="54" s="1"/>
  <c r="O27" i="1"/>
  <c r="M43" i="1"/>
  <c r="Q43" i="1"/>
  <c r="M60" i="1"/>
  <c r="O60" i="1"/>
  <c r="Q60" i="1"/>
  <c r="P106" i="4"/>
  <c r="P311" i="4"/>
  <c r="M76" i="4"/>
  <c r="O76" i="4" s="1"/>
  <c r="P76" i="4" s="1"/>
  <c r="L85" i="4"/>
  <c r="N85" i="4" s="1"/>
  <c r="P85" i="4" s="1"/>
  <c r="M77" i="4"/>
  <c r="O77" i="4" s="1"/>
  <c r="P77" i="4" s="1"/>
  <c r="P399" i="4"/>
  <c r="L252" i="4"/>
  <c r="N252" i="4" s="1"/>
  <c r="P252" i="4" s="1"/>
  <c r="P142" i="4"/>
  <c r="P261" i="4"/>
  <c r="P368" i="4"/>
  <c r="M259" i="4"/>
  <c r="O259" i="4" s="1"/>
  <c r="P259" i="4" s="1"/>
  <c r="P45" i="4"/>
  <c r="P115" i="4"/>
  <c r="P215" i="4"/>
  <c r="L19" i="4"/>
  <c r="N19" i="4" s="1"/>
  <c r="P19" i="4" s="1"/>
  <c r="M419" i="4"/>
  <c r="O419" i="4" s="1"/>
  <c r="P419" i="4" s="1"/>
  <c r="P73" i="4"/>
  <c r="P290" i="4"/>
  <c r="P270" i="4"/>
  <c r="M443" i="4"/>
  <c r="O443" i="4" s="1"/>
  <c r="P443" i="4" s="1"/>
  <c r="P32" i="4"/>
  <c r="P148" i="4"/>
  <c r="P302" i="4"/>
  <c r="L239" i="4"/>
  <c r="N239" i="4" s="1"/>
  <c r="P239" i="4" s="1"/>
  <c r="L10" i="4"/>
  <c r="N10" i="4" s="1"/>
  <c r="P10" i="4" s="1"/>
  <c r="P126" i="4"/>
  <c r="L268" i="4"/>
  <c r="N268" i="4" s="1"/>
  <c r="P268" i="4" s="1"/>
  <c r="L278" i="4"/>
  <c r="N278" i="4" s="1"/>
  <c r="P278" i="4" s="1"/>
  <c r="M301" i="4"/>
  <c r="O301" i="4" s="1"/>
  <c r="P301" i="4" s="1"/>
  <c r="P234" i="4"/>
  <c r="P83" i="4"/>
  <c r="L340" i="4"/>
  <c r="N340" i="4" s="1"/>
  <c r="P340" i="4" s="1"/>
  <c r="P323" i="4"/>
  <c r="M123" i="4"/>
  <c r="O123" i="4" s="1"/>
  <c r="P123" i="4" s="1"/>
  <c r="P116" i="4"/>
  <c r="P124" i="4"/>
  <c r="P43" i="4"/>
  <c r="P74" i="4"/>
  <c r="M225" i="4"/>
  <c r="O225" i="4" s="1"/>
  <c r="P225" i="4" s="1"/>
  <c r="P222" i="4"/>
  <c r="P228" i="4"/>
  <c r="P197" i="4"/>
  <c r="P189" i="4"/>
  <c r="P179" i="4"/>
  <c r="P63" i="4"/>
  <c r="M90" i="4"/>
  <c r="O90" i="4" s="1"/>
  <c r="P90" i="4" s="1"/>
  <c r="P49" i="4"/>
  <c r="P38" i="4"/>
  <c r="P186" i="4"/>
  <c r="N44" i="1"/>
  <c r="P117" i="4"/>
  <c r="M438" i="4"/>
  <c r="O438" i="4" s="1"/>
  <c r="P438" i="4" s="1"/>
  <c r="P42" i="4"/>
  <c r="P41" i="4"/>
  <c r="P86" i="4"/>
  <c r="P339" i="4"/>
  <c r="L202" i="4"/>
  <c r="N202" i="4" s="1"/>
  <c r="P202" i="4" s="1"/>
  <c r="P22" i="4"/>
  <c r="P158" i="4"/>
  <c r="P235" i="4"/>
  <c r="P96" i="4"/>
  <c r="P182" i="4"/>
  <c r="P165" i="4"/>
  <c r="P232" i="4"/>
  <c r="L238" i="4"/>
  <c r="N238" i="4" s="1"/>
  <c r="P238" i="4" s="1"/>
  <c r="M231" i="4"/>
  <c r="O231" i="4" s="1"/>
  <c r="P231" i="4" s="1"/>
  <c r="P155" i="4"/>
  <c r="L409" i="4"/>
  <c r="N409" i="4" s="1"/>
  <c r="P409" i="4" s="1"/>
  <c r="P69" i="4"/>
  <c r="M91" i="4"/>
  <c r="O91" i="4" s="1"/>
  <c r="P91" i="4" s="1"/>
  <c r="M445" i="4"/>
  <c r="O445" i="4" s="1"/>
  <c r="P445" i="4" s="1"/>
  <c r="L195" i="4"/>
  <c r="N195" i="4" s="1"/>
  <c r="P195" i="4" s="1"/>
  <c r="P171" i="4"/>
  <c r="P267" i="4"/>
  <c r="L351" i="4"/>
  <c r="N351" i="4" s="1"/>
  <c r="P351" i="4" s="1"/>
  <c r="P156" i="4"/>
  <c r="L258" i="4"/>
  <c r="N258" i="4" s="1"/>
  <c r="P258" i="4" s="1"/>
  <c r="P50" i="4"/>
  <c r="M47" i="4"/>
  <c r="O47" i="4" s="1"/>
  <c r="P47" i="4" s="1"/>
  <c r="P79" i="4"/>
  <c r="P136" i="4"/>
  <c r="P260" i="4"/>
  <c r="P130" i="4"/>
  <c r="P111" i="4"/>
  <c r="P135" i="4"/>
  <c r="P34" i="4"/>
  <c r="L15" i="4"/>
  <c r="N15" i="4" s="1"/>
  <c r="P15" i="4" s="1"/>
  <c r="M138" i="4"/>
  <c r="O138" i="4" s="1"/>
  <c r="P138" i="4" s="1"/>
  <c r="M110" i="4"/>
  <c r="O110" i="4" s="1"/>
  <c r="P110" i="4" s="1"/>
  <c r="P11" i="4"/>
  <c r="P53" i="4"/>
  <c r="P46" i="4"/>
  <c r="P82" i="4"/>
  <c r="P114" i="4"/>
  <c r="L29" i="4"/>
  <c r="N29" i="4" s="1"/>
  <c r="P29" i="4" s="1"/>
  <c r="M457" i="4"/>
  <c r="O457" i="4" s="1"/>
  <c r="P457" i="4" s="1"/>
  <c r="P25" i="4"/>
  <c r="P366" i="4"/>
  <c r="M36" i="4"/>
  <c r="O36" i="4" s="1"/>
  <c r="P36" i="4" s="1"/>
  <c r="L134" i="4"/>
  <c r="N134" i="4" s="1"/>
  <c r="P134" i="4" s="1"/>
  <c r="L176" i="4"/>
  <c r="N176" i="4" s="1"/>
  <c r="P176" i="4" s="1"/>
  <c r="P52" i="4"/>
  <c r="P184" i="4"/>
  <c r="P265" i="4"/>
  <c r="P51" i="4"/>
  <c r="P23" i="4"/>
  <c r="P337" i="4"/>
  <c r="P178" i="4"/>
  <c r="P132" i="4"/>
  <c r="P388" i="4"/>
  <c r="P31" i="1"/>
  <c r="P15" i="1"/>
  <c r="M40" i="1"/>
  <c r="N40" i="1"/>
  <c r="P47" i="1"/>
  <c r="M16" i="1"/>
  <c r="O16" i="1"/>
  <c r="N38" i="1"/>
  <c r="O8" i="1"/>
  <c r="O39" i="1"/>
  <c r="Q16" i="1"/>
  <c r="O32" i="1"/>
  <c r="M39" i="1"/>
  <c r="P16" i="1"/>
  <c r="O15" i="1"/>
  <c r="O31" i="1"/>
  <c r="N39" i="1"/>
  <c r="P39" i="1"/>
  <c r="M15" i="1"/>
  <c r="M23" i="1"/>
  <c r="Q15" i="1"/>
  <c r="P23" i="1"/>
  <c r="Q47" i="1"/>
  <c r="Q31" i="1"/>
  <c r="Q23" i="1"/>
  <c r="O23" i="1"/>
  <c r="O47" i="1"/>
  <c r="N31" i="1"/>
  <c r="N47" i="1"/>
  <c r="O17" i="1"/>
  <c r="O9" i="1"/>
  <c r="M17" i="1"/>
  <c r="M9" i="1"/>
  <c r="O25" i="1"/>
  <c r="Q17" i="1"/>
  <c r="O33" i="1"/>
  <c r="P17" i="1"/>
  <c r="Q25" i="1"/>
  <c r="Q33" i="1"/>
  <c r="Q9" i="1"/>
  <c r="N25" i="1"/>
  <c r="P33" i="1"/>
  <c r="P9" i="1"/>
  <c r="M33" i="1"/>
  <c r="P25" i="1"/>
  <c r="M458" i="4"/>
  <c r="O458" i="4" s="1"/>
  <c r="P458" i="4" s="1"/>
  <c r="M314" i="4"/>
  <c r="O314" i="4" s="1"/>
  <c r="P314" i="4" s="1"/>
  <c r="P357" i="4"/>
  <c r="P70" i="4"/>
  <c r="L72" i="4"/>
  <c r="N72" i="4" s="1"/>
  <c r="P72" i="4" s="1"/>
  <c r="L121" i="4"/>
  <c r="N121" i="4" s="1"/>
  <c r="P121" i="4" s="1"/>
  <c r="M161" i="4"/>
  <c r="O161" i="4" s="1"/>
  <c r="P161" i="4" s="1"/>
  <c r="P264" i="4"/>
  <c r="P322" i="4"/>
  <c r="P192" i="4"/>
  <c r="P175" i="4"/>
  <c r="L277" i="4"/>
  <c r="N277" i="4" s="1"/>
  <c r="P277" i="4" s="1"/>
  <c r="L386" i="4"/>
  <c r="N386" i="4" s="1"/>
  <c r="P386" i="4" s="1"/>
  <c r="P81" i="4"/>
  <c r="L71" i="4"/>
  <c r="N71" i="4" s="1"/>
  <c r="P71" i="4" s="1"/>
  <c r="P139" i="4"/>
  <c r="P131" i="4"/>
  <c r="P248" i="4"/>
  <c r="P382" i="4"/>
  <c r="P416" i="4"/>
  <c r="P180" i="4"/>
  <c r="M133" i="4"/>
  <c r="O133" i="4" s="1"/>
  <c r="P133" i="4" s="1"/>
  <c r="P289" i="4"/>
  <c r="M280" i="4"/>
  <c r="O280" i="4" s="1"/>
  <c r="P280" i="4" s="1"/>
  <c r="L319" i="4"/>
  <c r="N319" i="4" s="1"/>
  <c r="P319" i="4" s="1"/>
  <c r="M442" i="4"/>
  <c r="O442" i="4" s="1"/>
  <c r="P442" i="4" s="1"/>
  <c r="M254" i="4"/>
  <c r="O254" i="4" s="1"/>
  <c r="P254" i="4" s="1"/>
  <c r="P185" i="4"/>
  <c r="P164" i="4"/>
  <c r="P377" i="4"/>
  <c r="P395" i="4"/>
  <c r="P214" i="4"/>
  <c r="P151" i="4"/>
  <c r="P465" i="4"/>
  <c r="M48" i="4"/>
  <c r="O48" i="4" s="1"/>
  <c r="P48" i="4" s="1"/>
  <c r="M281" i="4"/>
  <c r="O281" i="4" s="1"/>
  <c r="P281" i="4" s="1"/>
  <c r="L196" i="4"/>
  <c r="N196" i="4" s="1"/>
  <c r="P196" i="4" s="1"/>
  <c r="P20" i="4"/>
  <c r="P144" i="4"/>
  <c r="P169" i="4"/>
  <c r="P282" i="4"/>
  <c r="P263" i="4"/>
  <c r="P284" i="4"/>
  <c r="P341" i="4"/>
  <c r="P371" i="4"/>
  <c r="P379" i="4"/>
  <c r="P369" i="4"/>
  <c r="P453" i="4"/>
  <c r="P100" i="4"/>
  <c r="P257" i="4"/>
  <c r="M58" i="4"/>
  <c r="O58" i="4" s="1"/>
  <c r="P58" i="4" s="1"/>
  <c r="P226" i="4"/>
  <c r="P94" i="4"/>
  <c r="N448" i="4"/>
  <c r="P448" i="4" s="1"/>
  <c r="P216" i="4"/>
  <c r="P177" i="4"/>
  <c r="P242" i="4"/>
  <c r="P378" i="4"/>
  <c r="P331" i="4"/>
  <c r="P432" i="4"/>
  <c r="P167" i="4"/>
  <c r="P98" i="4"/>
  <c r="P273" i="4"/>
  <c r="P105" i="4"/>
  <c r="P62" i="4"/>
  <c r="P300" i="4"/>
  <c r="P101" i="4"/>
  <c r="M308" i="4"/>
  <c r="O308" i="4" s="1"/>
  <c r="P308" i="4" s="1"/>
  <c r="M64" i="4"/>
  <c r="O64" i="4" s="1"/>
  <c r="P64" i="4" s="1"/>
  <c r="M113" i="4"/>
  <c r="O113" i="4" s="1"/>
  <c r="P113" i="4" s="1"/>
  <c r="M437" i="4"/>
  <c r="O437" i="4" s="1"/>
  <c r="P437" i="4" s="1"/>
  <c r="L210" i="4"/>
  <c r="N210" i="4" s="1"/>
  <c r="P210" i="4" s="1"/>
  <c r="P80" i="4"/>
  <c r="P112" i="4"/>
  <c r="P286" i="4"/>
  <c r="P241" i="4"/>
  <c r="P336" i="4"/>
  <c r="P381" i="4"/>
  <c r="P433" i="4"/>
  <c r="P191" i="4"/>
  <c r="P213" i="4"/>
  <c r="M400" i="4"/>
  <c r="O400" i="4" s="1"/>
  <c r="P400" i="4" s="1"/>
  <c r="P347" i="4"/>
  <c r="M75" i="4"/>
  <c r="O75" i="4" s="1"/>
  <c r="P75" i="4" s="1"/>
  <c r="M120" i="4"/>
  <c r="O120" i="4" s="1"/>
  <c r="P120" i="4" s="1"/>
  <c r="P16" i="4"/>
  <c r="P129" i="4"/>
  <c r="P271" i="4"/>
  <c r="P255" i="4"/>
  <c r="P370" i="4"/>
  <c r="P190" i="4"/>
  <c r="L359" i="4"/>
  <c r="N359" i="4" s="1"/>
  <c r="P359" i="4" s="1"/>
  <c r="P97" i="4"/>
  <c r="P406" i="4"/>
  <c r="M12" i="4"/>
  <c r="O12" i="4" s="1"/>
  <c r="P12" i="4" s="1"/>
  <c r="M256" i="4"/>
  <c r="O256" i="4" s="1"/>
  <c r="P256" i="4" s="1"/>
  <c r="L157" i="4"/>
  <c r="N157" i="4" s="1"/>
  <c r="P157" i="4" s="1"/>
  <c r="L287" i="4"/>
  <c r="N287" i="4" s="1"/>
  <c r="P287" i="4" s="1"/>
  <c r="P174" i="4"/>
  <c r="P246" i="4"/>
  <c r="P173" i="4"/>
  <c r="P291" i="4"/>
  <c r="M299" i="4"/>
  <c r="O299" i="4" s="1"/>
  <c r="P299" i="4" s="1"/>
  <c r="P407" i="4"/>
  <c r="P4" i="4"/>
  <c r="M99" i="4"/>
  <c r="O99" i="4" s="1"/>
  <c r="P99" i="4" s="1"/>
  <c r="M463" i="4"/>
  <c r="O463" i="4" s="1"/>
  <c r="P463" i="4" s="1"/>
  <c r="P26" i="4"/>
  <c r="P59" i="4"/>
  <c r="P467" i="4"/>
  <c r="P404" i="4"/>
  <c r="P363" i="4"/>
  <c r="P354" i="4"/>
  <c r="P307" i="4"/>
  <c r="P296" i="4"/>
  <c r="L17" i="4"/>
  <c r="N17" i="4" s="1"/>
  <c r="P17" i="4" s="1"/>
  <c r="P245" i="4"/>
  <c r="P172" i="4"/>
  <c r="P9" i="4"/>
  <c r="L459" i="4"/>
  <c r="N459" i="4" s="1"/>
  <c r="P459" i="4" s="1"/>
  <c r="L147" i="4"/>
  <c r="N147" i="4" s="1"/>
  <c r="P147" i="4" s="1"/>
  <c r="L108" i="4"/>
  <c r="N108" i="4" s="1"/>
  <c r="P108" i="4" s="1"/>
  <c r="P403" i="4"/>
  <c r="P313" i="4"/>
  <c r="P298" i="4"/>
  <c r="L39" i="4"/>
  <c r="N39" i="4" s="1"/>
  <c r="P39" i="4" s="1"/>
  <c r="M375" i="4"/>
  <c r="O375" i="4" s="1"/>
  <c r="P375" i="4" s="1"/>
  <c r="P253" i="4"/>
  <c r="P417" i="4"/>
  <c r="P57" i="4"/>
  <c r="P103" i="4"/>
  <c r="P150" i="4"/>
  <c r="P312" i="4"/>
  <c r="P13" i="4"/>
  <c r="P199" i="4"/>
  <c r="P334" i="4"/>
  <c r="M315" i="4"/>
  <c r="O315" i="4" s="1"/>
  <c r="P315" i="4" s="1"/>
  <c r="P149" i="4"/>
  <c r="P401" i="4"/>
  <c r="P224" i="4"/>
  <c r="L274" i="4"/>
  <c r="N274" i="4" s="1"/>
  <c r="P274" i="4" s="1"/>
  <c r="L251" i="4"/>
  <c r="N251" i="4" s="1"/>
  <c r="P251" i="4" s="1"/>
  <c r="P423" i="4"/>
  <c r="P18" i="4"/>
  <c r="P198" i="4"/>
  <c r="M46" i="1"/>
  <c r="M38" i="1"/>
  <c r="Q38" i="1"/>
  <c r="P46" i="1"/>
  <c r="O38" i="1"/>
  <c r="O46" i="1"/>
  <c r="N7" i="1"/>
  <c r="N46" i="1"/>
  <c r="O7" i="1"/>
  <c r="P7" i="1"/>
  <c r="N14" i="1"/>
  <c r="Q7" i="1"/>
  <c r="N21" i="1"/>
  <c r="O13" i="1"/>
  <c r="Q13" i="1"/>
  <c r="O29" i="1"/>
  <c r="O2" i="1"/>
  <c r="P2" i="1" s="1"/>
  <c r="N13" i="1"/>
  <c r="P29" i="1"/>
  <c r="O21" i="1"/>
  <c r="P13" i="1"/>
  <c r="Q29" i="1"/>
  <c r="N29" i="1"/>
  <c r="Q21" i="1"/>
  <c r="P392" i="1"/>
  <c r="Q392" i="1"/>
  <c r="S392" i="1"/>
  <c r="Q367" i="1"/>
  <c r="S367" i="1"/>
  <c r="P325" i="1"/>
  <c r="R325" i="1"/>
  <c r="O325" i="1"/>
  <c r="O224" i="1"/>
  <c r="Q224" i="1"/>
  <c r="R203" i="1"/>
  <c r="S203" i="1"/>
  <c r="Q203" i="1"/>
  <c r="Q196" i="1"/>
  <c r="S196" i="1"/>
  <c r="O189" i="1"/>
  <c r="P189" i="1"/>
  <c r="Q189" i="1"/>
  <c r="S161" i="1"/>
  <c r="O161" i="1"/>
  <c r="P161" i="1"/>
  <c r="R161" i="1"/>
  <c r="Q155" i="1"/>
  <c r="S155" i="1"/>
  <c r="R147" i="1"/>
  <c r="O147" i="1"/>
  <c r="Q147" i="1"/>
  <c r="R126" i="1"/>
  <c r="S126" i="1"/>
  <c r="O126" i="1"/>
  <c r="P147" i="1"/>
  <c r="O196" i="1"/>
  <c r="Q161" i="1"/>
  <c r="S147" i="1"/>
  <c r="O392" i="1"/>
  <c r="S325" i="1"/>
  <c r="O155" i="1"/>
  <c r="S274" i="1"/>
  <c r="S386" i="1"/>
  <c r="R345" i="1"/>
  <c r="P398" i="1"/>
  <c r="O398" i="1"/>
  <c r="O379" i="1"/>
  <c r="Q379" i="1"/>
  <c r="P358" i="1"/>
  <c r="O358" i="1"/>
  <c r="S358" i="1"/>
  <c r="R358" i="1"/>
  <c r="O344" i="1"/>
  <c r="Q344" i="1"/>
  <c r="S344" i="1"/>
  <c r="S331" i="1"/>
  <c r="Q331" i="1"/>
  <c r="O331" i="1"/>
  <c r="P300" i="1"/>
  <c r="R300" i="1"/>
  <c r="P287" i="1"/>
  <c r="S287" i="1"/>
  <c r="Q287" i="1"/>
  <c r="R237" i="1"/>
  <c r="S237" i="1"/>
  <c r="O237" i="1"/>
  <c r="P237" i="1"/>
  <c r="P230" i="1"/>
  <c r="S230" i="1"/>
  <c r="R132" i="1"/>
  <c r="O132" i="1"/>
  <c r="Q125" i="1"/>
  <c r="S125" i="1"/>
  <c r="O105" i="1"/>
  <c r="P105" i="1"/>
  <c r="Q105" i="1"/>
  <c r="R105" i="1"/>
  <c r="R89" i="1"/>
  <c r="O89" i="1"/>
  <c r="Q82" i="1"/>
  <c r="M82" i="1"/>
  <c r="M75" i="1"/>
  <c r="P75" i="1"/>
  <c r="Q62" i="1"/>
  <c r="P40" i="1"/>
  <c r="O40" i="1"/>
  <c r="P32" i="1"/>
  <c r="N32" i="1"/>
  <c r="Q32" i="1"/>
  <c r="N8" i="1"/>
  <c r="P8" i="1"/>
  <c r="R405" i="1"/>
  <c r="P405" i="1"/>
  <c r="O397" i="1"/>
  <c r="P397" i="1"/>
  <c r="R357" i="1"/>
  <c r="O357" i="1"/>
  <c r="P357" i="1"/>
  <c r="P350" i="1"/>
  <c r="S350" i="1"/>
  <c r="P336" i="1"/>
  <c r="R336" i="1"/>
  <c r="O336" i="1"/>
  <c r="P299" i="1"/>
  <c r="R299" i="1"/>
  <c r="Q293" i="1"/>
  <c r="R293" i="1"/>
  <c r="P264" i="1"/>
  <c r="S264" i="1"/>
  <c r="Q250" i="1"/>
  <c r="O250" i="1"/>
  <c r="O222" i="1"/>
  <c r="S222" i="1"/>
  <c r="O187" i="1"/>
  <c r="P187" i="1"/>
  <c r="R187" i="1"/>
  <c r="P173" i="1"/>
  <c r="S153" i="1"/>
  <c r="P153" i="1"/>
  <c r="R131" i="1"/>
  <c r="S131" i="1"/>
  <c r="O117" i="1"/>
  <c r="Q117" i="1"/>
  <c r="R117" i="1"/>
  <c r="O96" i="1"/>
  <c r="Q96" i="1"/>
  <c r="P88" i="1"/>
  <c r="Q88" i="1"/>
  <c r="P338" i="1"/>
  <c r="R338" i="1"/>
  <c r="Q338" i="1"/>
  <c r="O338" i="1"/>
  <c r="Q76" i="1"/>
  <c r="R367" i="1"/>
  <c r="Q126" i="1"/>
  <c r="R364" i="1"/>
  <c r="P364" i="1"/>
  <c r="S364" i="1"/>
  <c r="Q364" i="1"/>
  <c r="S317" i="1"/>
  <c r="Q317" i="1"/>
  <c r="R317" i="1"/>
  <c r="Q306" i="1"/>
  <c r="R306" i="1"/>
  <c r="S306" i="1"/>
  <c r="O271" i="1"/>
  <c r="S271" i="1"/>
  <c r="Q271" i="1"/>
  <c r="R271" i="1"/>
  <c r="P271" i="1"/>
  <c r="P256" i="1"/>
  <c r="S256" i="1"/>
  <c r="Q256" i="1"/>
  <c r="O243" i="1"/>
  <c r="Q243" i="1"/>
  <c r="S228" i="1"/>
  <c r="P228" i="1"/>
  <c r="R228" i="1"/>
  <c r="R186" i="1"/>
  <c r="S186" i="1"/>
  <c r="O186" i="1"/>
  <c r="Q144" i="1"/>
  <c r="R144" i="1"/>
  <c r="R138" i="1"/>
  <c r="S138" i="1"/>
  <c r="O138" i="1"/>
  <c r="S123" i="1"/>
  <c r="O123" i="1"/>
  <c r="Q123" i="1"/>
  <c r="Q95" i="1"/>
  <c r="O95" i="1"/>
  <c r="Q73" i="1"/>
  <c r="N73" i="1"/>
  <c r="O73" i="1"/>
  <c r="Q66" i="1"/>
  <c r="N66" i="1"/>
  <c r="P367" i="1"/>
  <c r="P126" i="1"/>
  <c r="O367" i="1"/>
  <c r="R397" i="1"/>
  <c r="S382" i="1"/>
  <c r="N62" i="1"/>
  <c r="O410" i="1"/>
  <c r="S410" i="1"/>
  <c r="Q348" i="1"/>
  <c r="R348" i="1"/>
  <c r="S348" i="1"/>
  <c r="O348" i="1"/>
  <c r="R328" i="1"/>
  <c r="P328" i="1"/>
  <c r="S328" i="1"/>
  <c r="P312" i="1"/>
  <c r="Q312" i="1"/>
  <c r="R312" i="1"/>
  <c r="S305" i="1"/>
  <c r="Q305" i="1"/>
  <c r="O305" i="1"/>
  <c r="P284" i="1"/>
  <c r="O284" i="1"/>
  <c r="R284" i="1"/>
  <c r="Q284" i="1"/>
  <c r="P270" i="1"/>
  <c r="S270" i="1"/>
  <c r="R270" i="1"/>
  <c r="O270" i="1"/>
  <c r="R143" i="1"/>
  <c r="Q143" i="1"/>
  <c r="S143" i="1"/>
  <c r="Q129" i="1"/>
  <c r="O129" i="1"/>
  <c r="R129" i="1"/>
  <c r="N79" i="1"/>
  <c r="O79" i="1"/>
  <c r="P79" i="1"/>
  <c r="P386" i="1"/>
  <c r="O386" i="1"/>
  <c r="R386" i="1"/>
  <c r="P224" i="1"/>
  <c r="S423" i="1"/>
  <c r="P423" i="1"/>
  <c r="O423" i="1"/>
  <c r="R423" i="1"/>
  <c r="O417" i="1"/>
  <c r="P417" i="1"/>
  <c r="S417" i="1"/>
  <c r="Q417" i="1"/>
  <c r="R417" i="1"/>
  <c r="S370" i="1"/>
  <c r="P370" i="1"/>
  <c r="O370" i="1"/>
  <c r="Q322" i="1"/>
  <c r="R322" i="1"/>
  <c r="Q277" i="1"/>
  <c r="O277" i="1"/>
  <c r="S277" i="1"/>
  <c r="O199" i="1"/>
  <c r="Q199" i="1"/>
  <c r="O192" i="1"/>
  <c r="Q192" i="1"/>
  <c r="P164" i="1"/>
  <c r="S164" i="1"/>
  <c r="R164" i="1"/>
  <c r="P150" i="1"/>
  <c r="S150" i="1"/>
  <c r="Q150" i="1"/>
  <c r="Q114" i="1"/>
  <c r="R114" i="1"/>
  <c r="S114" i="1"/>
  <c r="O101" i="1"/>
  <c r="Q101" i="1"/>
  <c r="O93" i="1"/>
  <c r="R93" i="1"/>
  <c r="S93" i="1"/>
  <c r="R189" i="1"/>
  <c r="P203" i="1"/>
  <c r="S224" i="1"/>
  <c r="P52" i="1"/>
  <c r="N52" i="1"/>
  <c r="M44" i="1"/>
  <c r="O44" i="1"/>
  <c r="N36" i="1"/>
  <c r="Q36" i="1"/>
  <c r="P36" i="1"/>
  <c r="M36" i="1"/>
  <c r="M12" i="1"/>
  <c r="Q12" i="1"/>
  <c r="P422" i="1"/>
  <c r="Q422" i="1"/>
  <c r="R422" i="1"/>
  <c r="S422" i="1"/>
  <c r="Q416" i="1"/>
  <c r="P416" i="1"/>
  <c r="O401" i="1"/>
  <c r="S401" i="1"/>
  <c r="Q375" i="1"/>
  <c r="S375" i="1"/>
  <c r="P333" i="1"/>
  <c r="O333" i="1"/>
  <c r="R333" i="1"/>
  <c r="P303" i="1"/>
  <c r="Q303" i="1"/>
  <c r="O303" i="1"/>
  <c r="S268" i="1"/>
  <c r="Q268" i="1"/>
  <c r="O268" i="1"/>
  <c r="P268" i="1"/>
  <c r="R261" i="1"/>
  <c r="O261" i="1"/>
  <c r="Q261" i="1"/>
  <c r="Q247" i="1"/>
  <c r="P247" i="1"/>
  <c r="R247" i="1"/>
  <c r="O247" i="1"/>
  <c r="P218" i="1"/>
  <c r="S218" i="1"/>
  <c r="Q218" i="1"/>
  <c r="S211" i="1"/>
  <c r="P211" i="1"/>
  <c r="P183" i="1"/>
  <c r="Q183" i="1"/>
  <c r="S183" i="1"/>
  <c r="R183" i="1"/>
  <c r="P149" i="1"/>
  <c r="R149" i="1"/>
  <c r="S149" i="1"/>
  <c r="P108" i="1"/>
  <c r="S108" i="1"/>
  <c r="O56" i="1"/>
  <c r="N56" i="1"/>
  <c r="S189" i="1"/>
  <c r="P196" i="1"/>
  <c r="O203" i="1"/>
  <c r="O62" i="1"/>
  <c r="O51" i="1"/>
  <c r="P51" i="1"/>
  <c r="O19" i="1"/>
  <c r="N19" i="1"/>
  <c r="M11" i="1"/>
  <c r="Q11" i="1"/>
  <c r="Q408" i="1"/>
  <c r="S408" i="1"/>
  <c r="R387" i="1"/>
  <c r="O387" i="1"/>
  <c r="O381" i="1"/>
  <c r="P381" i="1"/>
  <c r="S339" i="1"/>
  <c r="O339" i="1"/>
  <c r="Q339" i="1"/>
  <c r="Q320" i="1"/>
  <c r="P320" i="1"/>
  <c r="S320" i="1"/>
  <c r="O295" i="1"/>
  <c r="S295" i="1"/>
  <c r="Q295" i="1"/>
  <c r="P289" i="1"/>
  <c r="O289" i="1"/>
  <c r="R289" i="1"/>
  <c r="R224" i="1"/>
  <c r="P155" i="1"/>
  <c r="S99" i="1"/>
  <c r="R99" i="1"/>
  <c r="O69" i="1"/>
  <c r="M69" i="1"/>
  <c r="Q69" i="1"/>
  <c r="N69" i="1"/>
  <c r="M62" i="1"/>
  <c r="P55" i="1"/>
  <c r="O55" i="1"/>
  <c r="M55" i="1"/>
  <c r="Q55" i="1"/>
  <c r="Q400" i="1"/>
  <c r="Q413" i="1"/>
  <c r="S352" i="1"/>
  <c r="Q406" i="1"/>
  <c r="S406" i="1"/>
  <c r="P61" i="4"/>
  <c r="P7" i="4"/>
  <c r="P27" i="4"/>
  <c r="L461" i="4"/>
  <c r="N461" i="4" s="1"/>
  <c r="P461" i="4" s="1"/>
  <c r="P410" i="4"/>
  <c r="P344" i="4"/>
  <c r="P233" i="4"/>
  <c r="P230" i="4"/>
  <c r="P6" i="4"/>
  <c r="P365" i="4"/>
  <c r="L60" i="4"/>
  <c r="N60" i="4" s="1"/>
  <c r="P60" i="4" s="1"/>
  <c r="L78" i="4"/>
  <c r="N78" i="4" s="1"/>
  <c r="M78" i="4"/>
  <c r="O78" i="4" s="1"/>
  <c r="P166" i="4"/>
  <c r="P352" i="4"/>
  <c r="P55" i="4"/>
  <c r="M462" i="4"/>
  <c r="O462" i="4" s="1"/>
  <c r="P462" i="4" s="1"/>
  <c r="P464" i="4"/>
  <c r="P306" i="4"/>
  <c r="P35" i="4"/>
  <c r="P84" i="4"/>
  <c r="M397" i="4"/>
  <c r="O397" i="4" s="1"/>
  <c r="N397" i="4"/>
  <c r="P236" i="4"/>
  <c r="P146" i="4"/>
  <c r="P141" i="4"/>
  <c r="M28" i="4"/>
  <c r="O28" i="4" s="1"/>
  <c r="P28" i="4" s="1"/>
  <c r="P33" i="4"/>
  <c r="P102" i="4"/>
  <c r="P297" i="4"/>
  <c r="L67" i="4"/>
  <c r="N67" i="4" s="1"/>
  <c r="P67" i="4" s="1"/>
  <c r="P118" i="4"/>
  <c r="P93" i="4"/>
  <c r="P424" i="4"/>
  <c r="P361" i="4"/>
  <c r="P104" i="4"/>
  <c r="M362" i="4"/>
  <c r="O362" i="4" s="1"/>
  <c r="P362" i="4" s="1"/>
  <c r="P3" i="4"/>
  <c r="P402" i="4"/>
  <c r="P68" i="4"/>
  <c r="P87" i="4"/>
  <c r="P353" i="4"/>
  <c r="M14" i="4"/>
  <c r="O14" i="4" s="1"/>
  <c r="P14" i="4" s="1"/>
  <c r="L181" i="4"/>
  <c r="N181" i="4" s="1"/>
  <c r="P181" i="4" s="1"/>
  <c r="P329" i="4"/>
  <c r="P160" i="4"/>
  <c r="P211" i="4"/>
  <c r="P415" i="4"/>
  <c r="P170" i="4"/>
  <c r="P92" i="4"/>
  <c r="P394" i="4"/>
  <c r="L122" i="4"/>
  <c r="N122" i="4" s="1"/>
  <c r="P122" i="4" s="1"/>
  <c r="P240" i="4"/>
  <c r="P143" i="4"/>
  <c r="M128" i="4"/>
  <c r="O128" i="4" s="1"/>
  <c r="P128" i="4" s="1"/>
  <c r="P183" i="4"/>
  <c r="P140" i="4"/>
  <c r="P250" i="4"/>
  <c r="P125" i="4"/>
  <c r="Q45" i="1"/>
  <c r="M22" i="1"/>
  <c r="M14" i="1"/>
  <c r="P45" i="1"/>
  <c r="Q37" i="1"/>
  <c r="P14" i="1"/>
  <c r="N22" i="1"/>
  <c r="Q35" i="1"/>
  <c r="M45" i="1"/>
  <c r="N45" i="1"/>
  <c r="P37" i="1"/>
  <c r="N37" i="1"/>
  <c r="M37" i="1"/>
  <c r="Q22" i="1"/>
  <c r="O22" i="1"/>
  <c r="Q14" i="1"/>
  <c r="N49" i="1"/>
  <c r="Q28" i="1"/>
  <c r="P20" i="1"/>
  <c r="Q49" i="1"/>
  <c r="O11" i="1"/>
  <c r="O35" i="1"/>
  <c r="N12" i="1"/>
  <c r="Q20" i="1"/>
  <c r="Q19" i="1"/>
  <c r="P49" i="1"/>
  <c r="M28" i="1"/>
  <c r="N20" i="1"/>
  <c r="P19" i="1"/>
  <c r="N27" i="1"/>
  <c r="N28" i="1"/>
  <c r="M48" i="1"/>
  <c r="M19" i="1"/>
  <c r="N11" i="1"/>
  <c r="Q48" i="1"/>
  <c r="O49" i="1"/>
  <c r="P12" i="1"/>
  <c r="N42" i="1"/>
  <c r="P48" i="1"/>
  <c r="Q42" i="1"/>
  <c r="M42" i="1"/>
  <c r="P35" i="1"/>
  <c r="O12" i="1"/>
  <c r="O48" i="1"/>
  <c r="M20" i="1"/>
  <c r="Q27" i="1"/>
  <c r="M30" i="1"/>
  <c r="P24" i="1"/>
  <c r="P30" i="1"/>
  <c r="O41" i="1"/>
  <c r="N24" i="1"/>
  <c r="N30" i="1"/>
  <c r="Q41" i="1"/>
  <c r="P41" i="1"/>
  <c r="M41" i="1"/>
  <c r="O30" i="1"/>
  <c r="O378" i="1"/>
  <c r="Q378" i="1"/>
  <c r="P378" i="1"/>
  <c r="R361" i="1"/>
  <c r="Q361" i="1"/>
  <c r="O361" i="1"/>
  <c r="P361" i="1"/>
  <c r="S361" i="1"/>
  <c r="R337" i="1"/>
  <c r="O337" i="1"/>
  <c r="S337" i="1"/>
  <c r="R305" i="1"/>
  <c r="P305" i="1"/>
  <c r="Q299" i="1"/>
  <c r="R272" i="1"/>
  <c r="P272" i="1"/>
  <c r="P221" i="1"/>
  <c r="R139" i="1"/>
  <c r="P139" i="1"/>
  <c r="O133" i="1"/>
  <c r="S133" i="1"/>
  <c r="M83" i="1"/>
  <c r="P83" i="1"/>
  <c r="Q393" i="1"/>
  <c r="O393" i="1"/>
  <c r="O354" i="1"/>
  <c r="Q354" i="1"/>
  <c r="R354" i="1"/>
  <c r="P354" i="1"/>
  <c r="P342" i="1"/>
  <c r="S342" i="1"/>
  <c r="Q342" i="1"/>
  <c r="P304" i="1"/>
  <c r="R304" i="1"/>
  <c r="O304" i="1"/>
  <c r="Q278" i="1"/>
  <c r="O278" i="1"/>
  <c r="P278" i="1"/>
  <c r="O264" i="1"/>
  <c r="R264" i="1"/>
  <c r="Q264" i="1"/>
  <c r="Q257" i="1"/>
  <c r="R257" i="1"/>
  <c r="P250" i="1"/>
  <c r="R250" i="1"/>
  <c r="S250" i="1"/>
  <c r="O238" i="1"/>
  <c r="P238" i="1"/>
  <c r="S238" i="1"/>
  <c r="R195" i="1"/>
  <c r="S184" i="1"/>
  <c r="O184" i="1"/>
  <c r="P148" i="1"/>
  <c r="O143" i="1"/>
  <c r="R102" i="1"/>
  <c r="P102" i="1"/>
  <c r="N76" i="1"/>
  <c r="O76" i="1"/>
  <c r="M76" i="1"/>
  <c r="O416" i="1"/>
  <c r="R416" i="1"/>
  <c r="P410" i="1"/>
  <c r="Q410" i="1"/>
  <c r="R365" i="1"/>
  <c r="P365" i="1"/>
  <c r="P326" i="1"/>
  <c r="Q326" i="1"/>
  <c r="P310" i="1"/>
  <c r="R310" i="1"/>
  <c r="O283" i="1"/>
  <c r="P283" i="1"/>
  <c r="O171" i="1"/>
  <c r="S171" i="1"/>
  <c r="Q171" i="1"/>
  <c r="R120" i="1"/>
  <c r="P120" i="1"/>
  <c r="O120" i="1"/>
  <c r="N88" i="1"/>
  <c r="O88" i="1"/>
  <c r="R420" i="1"/>
  <c r="O420" i="1"/>
  <c r="Q420" i="1"/>
  <c r="P404" i="1"/>
  <c r="O404" i="1"/>
  <c r="S404" i="1"/>
  <c r="P376" i="1"/>
  <c r="S376" i="1"/>
  <c r="Q376" i="1"/>
  <c r="S359" i="1"/>
  <c r="Q359" i="1"/>
  <c r="O359" i="1"/>
  <c r="P359" i="1"/>
  <c r="S236" i="1"/>
  <c r="Q236" i="1"/>
  <c r="R219" i="1"/>
  <c r="P219" i="1"/>
  <c r="P200" i="1"/>
  <c r="S200" i="1"/>
  <c r="R200" i="1"/>
  <c r="Q158" i="1"/>
  <c r="S158" i="1"/>
  <c r="P158" i="1"/>
  <c r="O137" i="1"/>
  <c r="R137" i="1"/>
  <c r="O94" i="1"/>
  <c r="S94" i="1"/>
  <c r="R94" i="1"/>
  <c r="P94" i="1"/>
  <c r="N81" i="1"/>
  <c r="Q81" i="1"/>
  <c r="N74" i="1"/>
  <c r="O74" i="1"/>
  <c r="M61" i="1"/>
  <c r="P61" i="1"/>
  <c r="O375" i="1"/>
  <c r="P375" i="1"/>
  <c r="R375" i="1"/>
  <c r="P319" i="1"/>
  <c r="R319" i="1"/>
  <c r="Q319" i="1"/>
  <c r="P314" i="1"/>
  <c r="S314" i="1"/>
  <c r="Q314" i="1"/>
  <c r="O275" i="1"/>
  <c r="R275" i="1"/>
  <c r="O262" i="1"/>
  <c r="P262" i="1"/>
  <c r="S262" i="1"/>
  <c r="Q242" i="1"/>
  <c r="R242" i="1"/>
  <c r="O211" i="1"/>
  <c r="Q211" i="1"/>
  <c r="R211" i="1"/>
  <c r="P181" i="1"/>
  <c r="R181" i="1"/>
  <c r="S118" i="1"/>
  <c r="P118" i="1"/>
  <c r="R118" i="1"/>
  <c r="Q24" i="1"/>
  <c r="O24" i="1"/>
  <c r="O396" i="1"/>
  <c r="R396" i="1"/>
  <c r="S396" i="1"/>
  <c r="R363" i="1"/>
  <c r="O363" i="1"/>
  <c r="Q363" i="1"/>
  <c r="O351" i="1"/>
  <c r="R351" i="1"/>
  <c r="P308" i="1"/>
  <c r="Q308" i="1"/>
  <c r="O308" i="1"/>
  <c r="S308" i="1"/>
  <c r="P274" i="1"/>
  <c r="R274" i="1"/>
  <c r="R210" i="1"/>
  <c r="O210" i="1"/>
  <c r="R135" i="1"/>
  <c r="S135" i="1"/>
  <c r="P135" i="1"/>
  <c r="O86" i="1"/>
  <c r="Q86" i="1"/>
  <c r="P59" i="1"/>
  <c r="M59" i="1"/>
  <c r="Q59" i="1"/>
  <c r="P28" i="1"/>
  <c r="Q395" i="1"/>
  <c r="S395" i="1"/>
  <c r="P395" i="1"/>
  <c r="O390" i="1"/>
  <c r="S390" i="1"/>
  <c r="Q390" i="1"/>
  <c r="P385" i="1"/>
  <c r="R385" i="1"/>
  <c r="R380" i="1"/>
  <c r="Q380" i="1"/>
  <c r="P368" i="1"/>
  <c r="Q368" i="1"/>
  <c r="O368" i="1"/>
  <c r="O356" i="1"/>
  <c r="Q345" i="1"/>
  <c r="S345" i="1"/>
  <c r="P345" i="1"/>
  <c r="S280" i="1"/>
  <c r="Q280" i="1"/>
  <c r="S260" i="1"/>
  <c r="Q260" i="1"/>
  <c r="R240" i="1"/>
  <c r="S240" i="1"/>
  <c r="S234" i="1"/>
  <c r="P234" i="1"/>
  <c r="R234" i="1"/>
  <c r="O216" i="1"/>
  <c r="Q216" i="1"/>
  <c r="S216" i="1"/>
  <c r="P179" i="1"/>
  <c r="R179" i="1"/>
  <c r="S179" i="1"/>
  <c r="Q167" i="1"/>
  <c r="R167" i="1"/>
  <c r="P167" i="1"/>
  <c r="R116" i="1"/>
  <c r="P116" i="1"/>
  <c r="N78" i="1"/>
  <c r="P78" i="1"/>
  <c r="Q78" i="1"/>
  <c r="O78" i="1"/>
  <c r="M72" i="1"/>
  <c r="N72" i="1"/>
  <c r="Q401" i="1"/>
  <c r="R401" i="1"/>
  <c r="O328" i="1"/>
  <c r="Q328" i="1"/>
  <c r="Q285" i="1"/>
  <c r="S285" i="1"/>
  <c r="Q266" i="1"/>
  <c r="P266" i="1"/>
  <c r="R259" i="1"/>
  <c r="S259" i="1"/>
  <c r="P259" i="1"/>
  <c r="R252" i="1"/>
  <c r="P252" i="1"/>
  <c r="S252" i="1"/>
  <c r="Q173" i="1"/>
  <c r="S173" i="1"/>
  <c r="R173" i="1"/>
  <c r="Q115" i="1"/>
  <c r="O115" i="1"/>
  <c r="S413" i="1"/>
  <c r="P413" i="1"/>
  <c r="O413" i="1"/>
  <c r="P348" i="4"/>
  <c r="P303" i="4"/>
  <c r="P408" i="4"/>
  <c r="P360" i="4"/>
  <c r="P227" i="4"/>
  <c r="M356" i="4"/>
  <c r="O356" i="4" s="1"/>
  <c r="P356" i="4" s="1"/>
  <c r="L65" i="4"/>
  <c r="N65" i="4" s="1"/>
  <c r="P65" i="4" s="1"/>
  <c r="L107" i="4"/>
  <c r="N107" i="4" s="1"/>
  <c r="M107" i="4"/>
  <c r="O107" i="4" s="1"/>
  <c r="M358" i="4"/>
  <c r="O358" i="4" s="1"/>
  <c r="P358" i="4" s="1"/>
  <c r="L66" i="4"/>
  <c r="N66" i="4" s="1"/>
  <c r="P66" i="4" s="1"/>
  <c r="M229" i="4"/>
  <c r="O229" i="4" s="1"/>
  <c r="P229" i="4" s="1"/>
  <c r="M30" i="4"/>
  <c r="O30" i="4" s="1"/>
  <c r="P30" i="4" s="1"/>
  <c r="M31" i="4"/>
  <c r="O31" i="4" s="1"/>
  <c r="P31" i="4" s="1"/>
  <c r="M153" i="4"/>
  <c r="O153" i="4" s="1"/>
  <c r="P153" i="4" s="1"/>
  <c r="L223" i="4"/>
  <c r="N223" i="4" s="1"/>
  <c r="P223" i="4" s="1"/>
  <c r="L109" i="4"/>
  <c r="N109" i="4" s="1"/>
  <c r="M109" i="4"/>
  <c r="O109" i="4" s="1"/>
  <c r="L56" i="4"/>
  <c r="N56" i="4" s="1"/>
  <c r="P56" i="4" s="1"/>
  <c r="P364" i="4"/>
  <c r="N217" i="4"/>
  <c r="M217" i="4"/>
  <c r="O217" i="4" s="1"/>
  <c r="M89" i="4"/>
  <c r="O89" i="4" s="1"/>
  <c r="P89" i="4" s="1"/>
  <c r="L88" i="4"/>
  <c r="N88" i="4" s="1"/>
  <c r="P88" i="4" s="1"/>
  <c r="P396" i="4"/>
  <c r="M208" i="4"/>
  <c r="O208" i="4" s="1"/>
  <c r="L208" i="4"/>
  <c r="N208" i="4" s="1"/>
  <c r="M219" i="4"/>
  <c r="O219" i="4" s="1"/>
  <c r="N219" i="4"/>
  <c r="P320" i="4"/>
  <c r="P119" i="4"/>
  <c r="P187" i="4"/>
  <c r="P310" i="4"/>
  <c r="P293" i="4"/>
  <c r="P249" i="4"/>
  <c r="P152" i="4"/>
  <c r="P205" i="4"/>
  <c r="P309" i="4"/>
  <c r="P127" i="4"/>
  <c r="P159" i="4"/>
  <c r="P372" i="4"/>
  <c r="P383" i="4"/>
  <c r="P78" i="4" l="1"/>
  <c r="P219" i="4"/>
  <c r="P208" i="4"/>
  <c r="P397" i="4"/>
  <c r="Z3" i="1"/>
  <c r="O5" i="1"/>
  <c r="Y3" i="1"/>
  <c r="P109" i="4"/>
  <c r="P217" i="4"/>
  <c r="P107" i="4"/>
  <c r="AA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AA80151-C84F-4E17-B6BA-D15EA66CB44E}" keepAlive="1" name="Query - 72/54" description="Connessione alla query '72/54' nella cartella di lavoro." type="5" refreshedVersion="7" background="1" saveData="1">
    <dbPr connection="Provider=Microsoft.Mashup.OleDb.1;Data Source=$Workbook$;Location=72/54;Extended Properties=&quot;&quot;" command="SELECT * FROM [72/54]"/>
  </connection>
  <connection id="2" xr16:uid="{7622E027-231C-49AD-9810-9634A395B56F}" keepAlive="1" name="Query - Agosto" description="Connessione alla query 'Agosto' nella cartella di lavoro." type="5" refreshedVersion="7" background="1" saveData="1">
    <dbPr connection="Provider=Microsoft.Mashup.OleDb.1;Data Source=$Workbook$;Location=Agosto;Extended Properties=&quot;&quot;" command="SELECT * FROM [Agosto]"/>
  </connection>
  <connection id="3" xr16:uid="{F59CFA96-97B3-4C8F-8975-20384ED4CF62}" keepAlive="1" name="Query - Aprile" description="Connessione alla query 'Aprile' nella cartella di lavoro." type="5" refreshedVersion="7" background="1" saveData="1">
    <dbPr connection="Provider=Microsoft.Mashup.OleDb.1;Data Source=$Workbook$;Location=Aprile;Extended Properties=&quot;&quot;" command="SELECT * FROM [Aprile]"/>
  </connection>
  <connection id="4" xr16:uid="{A9512CE1-E089-4DD9-B947-214382891320}" keepAlive="1" name="Query - Calendario Attività Giovanile" description="Connessione alla query 'Calendario Attività Giovanile' nella cartella di lavoro." type="5" refreshedVersion="7" background="1" saveData="1">
    <dbPr connection="Provider=Microsoft.Mashup.OleDb.1;Data Source=$Workbook$;Location=&quot;Calendario Attività Giovanile&quot;;Extended Properties=&quot;&quot;" command="SELECT * FROM [Calendario Attività Giovanile]"/>
  </connection>
  <connection id="5" xr16:uid="{AAA6DF5E-3233-4456-9C7C-A77CC9127E43}" keepAlive="1" name="Query - Calendario Dilettanti" description="Connessione alla query 'Calendario Dilettanti' nella cartella di lavoro." type="5" refreshedVersion="7" background="1" saveData="1">
    <dbPr connection="Provider=Microsoft.Mashup.OleDb.1;Data Source=$Workbook$;Location=&quot;Calendario Dilettanti&quot;;Extended Properties=&quot;&quot;" command="SELECT * FROM [Calendario Dilettanti]"/>
  </connection>
  <connection id="6" xr16:uid="{A5153D80-C25B-452C-8190-4EEE4AF006CD}" keepAlive="1" name="Query - Calendario Dilettanti (2)" description="Connessione alla query 'Calendario Dilettanti (2)' nella cartella di lavoro." type="5" refreshedVersion="6" background="1" saveData="1">
    <dbPr connection="Provider=Microsoft.Mashup.OleDb.1;Data Source=$Workbook$;Location=&quot;Calendario Dilettanti (2)&quot;;Extended Properties=&quot;&quot;" command="SELECT * FROM [Calendario Dilettanti (2)]"/>
  </connection>
  <connection id="7" xr16:uid="{4AAEB6B3-9F4E-4BD3-BA34-0EE0219FA729}" keepAlive="1" name="Query - Calendario_Attività_Giovanile (6)" description="Connessione alla query 'Calendario_Attività_Giovanile (6)' nella cartella di lavoro." type="5" refreshedVersion="6" background="1" saveData="1">
    <dbPr connection="Provider=Microsoft.Mashup.OleDb.1;Data Source=$Workbook$;Location=&quot;Calendario_Attività_Giovanile (6)&quot;;Extended Properties=&quot;&quot;" command="SELECT * FROM [Calendario_Attività_Giovanile (6)]"/>
  </connection>
  <connection id="8" xr16:uid="{0F995787-33B1-4CAE-B8E2-444404337D09}" keepAlive="1" name="Query - Calendario_Attività_Giovanile (7)" description="Connessione alla query 'Calendario_Attività_Giovanile (7)' nella cartella di lavoro." type="5" refreshedVersion="6" background="1" saveData="1">
    <dbPr connection="Provider=Microsoft.Mashup.OleDb.1;Data Source=$Workbook$;Location=&quot;Calendario_Attività_Giovanile (7)&quot;;Extended Properties=&quot;&quot;" command="SELECT * FROM [Calendario_Attività_Giovanile (7)]"/>
  </connection>
  <connection id="9" xr16:uid="{C5E5315E-B6F8-4361-9731-7E3FB886BFF8}" keepAlive="1" name="Query - Dicembre" description="Connessione alla query 'Dicembre' nella cartella di lavoro." type="5" refreshedVersion="7" background="1" saveData="1">
    <dbPr connection="Provider=Microsoft.Mashup.OleDb.1;Data Source=$Workbook$;Location=Dicembre;Extended Properties=&quot;&quot;" command="SELECT * FROM [Dicembre]"/>
  </connection>
  <connection id="10" xr16:uid="{5B6B5E05-C3B1-4B81-BF03-7B7A43DC643F}" keepAlive="1" name="Query - DICEMBRE2021" description="Connessione alla query 'DICEMBRE2021' nella cartella di lavoro." type="5" refreshedVersion="7" background="1" saveData="1">
    <dbPr connection="Provider=Microsoft.Mashup.OleDb.1;Data Source=$Workbook$;Location=DICEMBRE2021;Extended Properties=&quot;&quot;" command="SELECT * FROM [DICEMBRE2021]"/>
  </connection>
  <connection id="11" xr16:uid="{70C5F4EE-46DE-4230-B5CB-2CB752EC45D9}" keepAlive="1" name="Query - Febbraio" description="Connessione alla query 'Febbraio' nella cartella di lavoro." type="5" refreshedVersion="7" background="1" saveData="1">
    <dbPr connection="Provider=Microsoft.Mashup.OleDb.1;Data Source=$Workbook$;Location=Febbraio;Extended Properties=&quot;&quot;" command="SELECT * FROM [Febbraio]"/>
  </connection>
  <connection id="12" xr16:uid="{12A047C5-B6E6-483C-963B-BC81F436C9D8}" keepAlive="1" name="Query - Gare 36/36" description="Connessione alla query 'Gare 36/36' nella cartella di lavoro." type="5" refreshedVersion="7" background="1" saveData="1">
    <dbPr connection="Provider=Microsoft.Mashup.OleDb.1;Data Source=$Workbook$;Location=&quot;Gare 36/36&quot;;Extended Properties=&quot;&quot;" command="SELECT * FROM [Gare 36/36]"/>
  </connection>
  <connection id="13" xr16:uid="{61F32D2D-307C-4857-8467-CE0A11747B8E}" keepAlive="1" name="Query - Gare 54/54" description="Connessione alla query 'Gare 54/54' nella cartella di lavoro." type="5" refreshedVersion="7" background="1" saveData="1">
    <dbPr connection="Provider=Microsoft.Mashup.OleDb.1;Data Source=$Workbook$;Location=&quot;Gare 54/54&quot;;Extended Properties=&quot;&quot;" command="SELECT * FROM [Gare 54/54]"/>
  </connection>
  <connection id="14" xr16:uid="{3B7DC179-2298-4257-A598-64EA5484A576}" keepAlive="1" name="Query - Gennaio" description="Connessione alla query 'Gennaio' nella cartella di lavoro." type="5" refreshedVersion="7" background="1" saveData="1">
    <dbPr connection="Provider=Microsoft.Mashup.OleDb.1;Data Source=$Workbook$;Location=Gennaio;Extended Properties=&quot;&quot;" command="SELECT * FROM [Gennaio]"/>
  </connection>
  <connection id="15" xr16:uid="{7F19CC17-9766-48F2-928E-DE2EC94B9E3A}" keepAlive="1" name="Query - Giugno" description="Connessione alla query 'Giugno' nella cartella di lavoro." type="5" refreshedVersion="7" background="1" saveData="1">
    <dbPr connection="Provider=Microsoft.Mashup.OleDb.1;Data Source=$Workbook$;Location=Giugno;Extended Properties=&quot;&quot;" command="SELECT * FROM [Giugno]"/>
  </connection>
  <connection id="16" xr16:uid="{8806FD82-C433-4620-8C1D-4F948EF9B7CC}" keepAlive="1" name="Query - Internazionali" description="Connessione alla query 'Internazionali' nella cartella di lavoro." type="5" refreshedVersion="7" background="1" saveData="1">
    <dbPr connection="Provider=Microsoft.Mashup.OleDb.1;Data Source=$Workbook$;Location=Internazionali;Extended Properties=&quot;&quot;" command="SELECT * FROM [Internazionali]"/>
  </connection>
  <connection id="17" xr16:uid="{69BF6DCF-D5E1-4E98-A646-3AE34887B93E}" keepAlive="1" name="Query - Internazionali (2)" description="Connessione alla query 'Internazionali (2)' nella cartella di lavoro." type="5" refreshedVersion="0" background="1">
    <dbPr connection="Provider=Microsoft.Mashup.OleDb.1;Data Source=$Workbook$;Location=&quot;Internazionali (2)&quot;;Extended Properties=&quot;&quot;" command="SELECT * FROM [Internazionali (2)]"/>
  </connection>
  <connection id="18" xr16:uid="{9276D106-B44D-4FE8-8E56-4572B56D76E7}" keepAlive="1" name="Query - INTERR o REGIONALI" description="Connessione alla query 'INTERR o REGIONALI' nella cartella di lavoro." type="5" refreshedVersion="7" background="1" saveData="1">
    <dbPr connection="Provider=Microsoft.Mashup.OleDb.1;Data Source=$Workbook$;Location=&quot;INTERR o REGIONALI&quot;;Extended Properties=&quot;&quot;" command="SELECT * FROM [INTERR o REGIONALI]"/>
  </connection>
  <connection id="19" xr16:uid="{D35C68DA-DD4B-4139-A1B0-1A13E0D49B5A}" keepAlive="1" name="Query - Luglio" description="Connessione alla query 'Luglio' nella cartella di lavoro." type="5" refreshedVersion="7" background="1" saveData="1">
    <dbPr connection="Provider=Microsoft.Mashup.OleDb.1;Data Source=$Workbook$;Location=Luglio;Extended Properties=&quot;&quot;" command="SELECT * FROM [Luglio]"/>
  </connection>
  <connection id="20" xr16:uid="{6D5B9CDF-4DA8-4BD1-8B98-B852C0926E5E}" keepAlive="1" name="Query - Maggio" description="Connessione alla query 'Maggio' nella cartella di lavoro." type="5" refreshedVersion="7" background="1" saveData="1">
    <dbPr connection="Provider=Microsoft.Mashup.OleDb.1;Data Source=$Workbook$;Location=Maggio;Extended Properties=&quot;&quot;" command="SELECT * FROM [Maggio]"/>
  </connection>
  <connection id="21" xr16:uid="{650BE73E-D277-481E-AD05-05070CB00795}" keepAlive="1" name="Query - Marzo" description="Connessione alla query 'Marzo' nella cartella di lavoro." type="5" refreshedVersion="7" background="1" saveData="1">
    <dbPr connection="Provider=Microsoft.Mashup.OleDb.1;Data Source=$Workbook$;Location=Marzo;Extended Properties=&quot;&quot;" command="SELECT * FROM [Marzo]"/>
  </connection>
  <connection id="22" xr16:uid="{D04CAA9F-A6AF-433E-A76C-DC115225FE35}" keepAlive="1" name="Query - Nazionali" description="Connessione alla query 'Nazionali' nella cartella di lavoro." type="5" refreshedVersion="7" background="1" saveData="1">
    <dbPr connection="Provider=Microsoft.Mashup.OleDb.1;Data Source=$Workbook$;Location=Nazionali;Extended Properties=&quot;&quot;" command="SELECT * FROM [Nazionali]"/>
  </connection>
  <connection id="23" xr16:uid="{32B1F0F2-91BC-4ACB-BA29-6421FA27B5E5}" keepAlive="1" name="Query - Novembre" description="Connessione alla query 'Novembre' nella cartella di lavoro." type="5" refreshedVersion="7" background="1" saveData="1">
    <dbPr connection="Provider=Microsoft.Mashup.OleDb.1;Data Source=$Workbook$;Location=Novembre;Extended Properties=&quot;&quot;" command="SELECT * FROM [Novembre]"/>
  </connection>
  <connection id="24" xr16:uid="{14791BEF-DD4B-460E-86AB-2B020CA56532}" keepAlive="1" name="Query - Ottobre" description="Connessione alla query 'Ottobre' nella cartella di lavoro." type="5" refreshedVersion="7" background="1" saveData="1">
    <dbPr connection="Provider=Microsoft.Mashup.OleDb.1;Data Source=$Workbook$;Location=Ottobre;Extended Properties=&quot;&quot;" command="SELECT * FROM [Ottobre]"/>
  </connection>
  <connection id="25" xr16:uid="{1F994640-20CF-43A5-A1EF-2D0D7BBEAD55}" keepAlive="1" name="Query - Settembre" description="Connessione alla query 'Settembre' nella cartella di lavoro." type="5" refreshedVersion="7" background="1" saveData="1">
    <dbPr connection="Provider=Microsoft.Mashup.OleDb.1;Data Source=$Workbook$;Location=Settembre;Extended Properties=&quot;&quot;" command="SELECT * FROM [Settembre]"/>
  </connection>
  <connection id="26" xr16:uid="{8E28DF6F-6F30-40CA-89AF-A4CE6DCF74FC}" keepAlive="1" name="Query - TGF" description="Connessione alla query 'TGF' nella cartella di lavoro." type="5" refreshedVersion="7" background="1" saveData="1">
    <dbPr connection="Provider=Microsoft.Mashup.OleDb.1;Data Source=$Workbook$;Location=TGF;Extended Properties=&quot;&quot;" command="SELECT * FROM [TGF]"/>
  </connection>
</connections>
</file>

<file path=xl/sharedStrings.xml><?xml version="1.0" encoding="utf-8"?>
<sst xmlns="http://schemas.openxmlformats.org/spreadsheetml/2006/main" count="11510" uniqueCount="689">
  <si>
    <t>GENNAIO</t>
  </si>
  <si>
    <t>FEBBRAIO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</si>
  <si>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</si>
  <si>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</si>
  <si>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</si>
  <si>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</si>
  <si>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</si>
  <si>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</si>
  <si>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</si>
  <si>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</si>
  <si>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Circolo</t>
  </si>
  <si>
    <t>TROFEI GIOVANILI FEDERALI</t>
  </si>
  <si>
    <t>CIRCUITO SARANNO FAMOSI UNDER 14</t>
  </si>
  <si>
    <t>Il Circolo si impegnerà a rispettare tutte le Condizioni generali e specifiche riportate nella Normativa Tecnica 2021, incluso il rimborso spese al Comitato di gara designato dalla Sezione Zonale Regole (viaggio, vitto e qualora necessario  pernottamento).</t>
  </si>
  <si>
    <t>CAMPIONATI REGIONALI/INTERREGIONALI INDIVIDUALI E A SQUADRE, FINALI DI ZONA</t>
  </si>
  <si>
    <t>CIRCUITO TEODORO SOLDATI UNDER 18</t>
  </si>
  <si>
    <t>GARE GIOVANILI UNDER 18</t>
  </si>
  <si>
    <t>Tipologia</t>
  </si>
  <si>
    <t>Modifica</t>
  </si>
  <si>
    <t>GARA NAZIONALE 36/36</t>
  </si>
  <si>
    <t>CAMP. REG./ FINALE DI ZONA</t>
  </si>
  <si>
    <t>CAMPIONATO NAZIONALE</t>
  </si>
  <si>
    <t>TROFEO GIOVANILE FEDERALE</t>
  </si>
  <si>
    <t>GARA GIOVANILE U.18</t>
  </si>
  <si>
    <t>C. TEODORO SOLDATI U.18</t>
  </si>
  <si>
    <t>C. SARANNO FAMOSI U.14</t>
  </si>
  <si>
    <t>Zona</t>
  </si>
  <si>
    <t>MARZO</t>
  </si>
  <si>
    <t>DICEMBRE</t>
  </si>
  <si>
    <t>Colonna1</t>
  </si>
  <si>
    <t>Colonna2</t>
  </si>
  <si>
    <t>Nome Gara</t>
  </si>
  <si>
    <t>Gennaio</t>
  </si>
  <si>
    <t>Febbraio</t>
  </si>
  <si>
    <t>CAMPIONATI NAZIONALI  E COMPETIZIONI INTERNAZIONALI</t>
  </si>
  <si>
    <t>Mese</t>
  </si>
  <si>
    <t>CAMPIONATO INTERNAZIONALE</t>
  </si>
  <si>
    <t>GARLENDA NATIONAL CLASSIC</t>
  </si>
  <si>
    <t>GARLENDA</t>
  </si>
  <si>
    <t>TOSCANA</t>
  </si>
  <si>
    <t>ST. ANNA</t>
  </si>
  <si>
    <t>COPPA D'ORO MARIO CAMICIA</t>
  </si>
  <si>
    <t>ARGENTARIO PGA NATIONAL THE FUTY OPEN</t>
  </si>
  <si>
    <t>ARGENTARIO</t>
  </si>
  <si>
    <t>PARCO MEDICI</t>
  </si>
  <si>
    <t>BELLOSGUARDO</t>
  </si>
  <si>
    <t>SANREMO ULIVI</t>
  </si>
  <si>
    <t>MONTELUPO</t>
  </si>
  <si>
    <t>TROFEO CHIOCCIOLA D'ORO</t>
  </si>
  <si>
    <t>CHERASCO</t>
  </si>
  <si>
    <t>TERRE CONSOLI</t>
  </si>
  <si>
    <t>CASTELFALFI</t>
  </si>
  <si>
    <t>LXVIII LEONE DI SAN MARCO</t>
  </si>
  <si>
    <t>VENEZIA</t>
  </si>
  <si>
    <t>ROYAL PARK ROVERI</t>
  </si>
  <si>
    <t>TROFEO PIERO NEGRONI</t>
  </si>
  <si>
    <t>BOGLIACO</t>
  </si>
  <si>
    <t>CAMPODOGLIO</t>
  </si>
  <si>
    <t>PERUGIA</t>
  </si>
  <si>
    <t>ASOLO</t>
  </si>
  <si>
    <t>CERVIA</t>
  </si>
  <si>
    <t>GARA NAZIONALE 54/54</t>
  </si>
  <si>
    <t>VILLA CONDULMER</t>
  </si>
  <si>
    <t>Circuito Saranno Famosi - 1° tappa</t>
  </si>
  <si>
    <t>Circuito Saranno Famosi - 2° tappa</t>
  </si>
  <si>
    <t xml:space="preserve"> CALENDARIO CRONOLOGICO DELLE GARE                                                                                                                                                                                                    </t>
  </si>
  <si>
    <t>Circuito Teodoro Soldati - 20° Trofeo Pinocchio sul green</t>
  </si>
  <si>
    <t>TBC</t>
  </si>
  <si>
    <t>U.S. KIDS</t>
  </si>
  <si>
    <t>ARGENTA</t>
  </si>
  <si>
    <t>MEMORIAL ENNIO TONINI</t>
  </si>
  <si>
    <t>Gara Giovanile Under 18</t>
  </si>
  <si>
    <t>GARA NAZIONALE 72/54</t>
  </si>
  <si>
    <t>Data inizio</t>
  </si>
  <si>
    <t>Data fine</t>
  </si>
  <si>
    <t>FRASSANELLE</t>
  </si>
  <si>
    <t>GARA NAZIONALE ST.ANNA</t>
  </si>
  <si>
    <t>GARA NAZIONALE SANREMO</t>
  </si>
  <si>
    <t>SAN DOMENICO EGNAZIA</t>
  </si>
  <si>
    <t>Circuito Teodoro Soldati 2° tappa</t>
  </si>
  <si>
    <t/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</si>
  <si>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</si>
  <si>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</si>
  <si>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</si>
  <si>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</si>
  <si>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</si>
  <si>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</si>
  <si>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</si>
  <si>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</si>
  <si>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</si>
  <si>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</si>
  <si>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test</t>
  </si>
  <si>
    <t>6 - 7</t>
  </si>
  <si>
    <t>12 - 14</t>
  </si>
  <si>
    <t>13 - 14</t>
  </si>
  <si>
    <t>18 - 20</t>
  </si>
  <si>
    <t>18 - 21</t>
  </si>
  <si>
    <t>26 - 28</t>
  </si>
  <si>
    <t>26 - 27</t>
  </si>
  <si>
    <t>27 - 28</t>
  </si>
  <si>
    <t>7</t>
  </si>
  <si>
    <t>17</t>
  </si>
  <si>
    <t>21</t>
  </si>
  <si>
    <t>27</t>
  </si>
  <si>
    <t>28</t>
  </si>
  <si>
    <t>Circuito Teodoro Soldati - by Braga Rosa</t>
  </si>
  <si>
    <t>CITTA' DI SAN GIOVANNI IN MARIGNANO</t>
  </si>
  <si>
    <t>RIVIERA GOLF</t>
  </si>
  <si>
    <t>CITTA' DI CASTELFRANCO</t>
  </si>
  <si>
    <t>CA' AMATA</t>
  </si>
  <si>
    <t>Circuito Teodoro Soldati - "DE SIMONE JUNIOR CUP" 1° tappa</t>
  </si>
  <si>
    <t>CASTELGANDOLFO</t>
  </si>
  <si>
    <t>Circuito Teodoro Soldati</t>
  </si>
  <si>
    <t>ALBISOLA</t>
  </si>
  <si>
    <t>UDINE</t>
  </si>
  <si>
    <t>Circuito Teodoro Soldati - CITTA' DI FERRARA</t>
  </si>
  <si>
    <t>CUS FERRARA</t>
  </si>
  <si>
    <t>CAMPIONATO INTERNAZIONALE D'ITALIA FEMMINILE</t>
  </si>
  <si>
    <t>PARCO  MEDICI</t>
  </si>
  <si>
    <t>CAMPIONATO INTERNAZIONALE D'ITALIA MASCHILE</t>
  </si>
  <si>
    <t>ACAYA</t>
  </si>
  <si>
    <t>VERBANIA</t>
  </si>
  <si>
    <t>CITTA' DI CARMAGNOLA</t>
  </si>
  <si>
    <t>MARGHERITA</t>
  </si>
  <si>
    <t>III° MEMORIAL CHICCO COLOMBO</t>
  </si>
  <si>
    <t>LECCO</t>
  </si>
  <si>
    <t>JESOLO</t>
  </si>
  <si>
    <t>MONTEVEGLIO</t>
  </si>
  <si>
    <t>ZOATE</t>
  </si>
  <si>
    <t>Circuito Saranno Famosi - 3° tappa</t>
  </si>
  <si>
    <t>ARCHI CLAUDIO</t>
  </si>
  <si>
    <t>Circuito Teodoro Soldati - MEMORIAL MARCO PARENTI</t>
  </si>
  <si>
    <t>FONTI</t>
  </si>
  <si>
    <t>SALSOMAGGIORE</t>
  </si>
  <si>
    <t>ROMA ACQUASANTA</t>
  </si>
  <si>
    <t>TORINO</t>
  </si>
  <si>
    <t>VICENZA</t>
  </si>
  <si>
    <t>BERGAMO ALBENZA</t>
  </si>
  <si>
    <t>MONTECATINI</t>
  </si>
  <si>
    <t xml:space="preserve">CITTA' D'ASTI </t>
  </si>
  <si>
    <t>GARA NAZIONALE MULINO CERRIONE</t>
  </si>
  <si>
    <t>MULINO CERRIONE</t>
  </si>
  <si>
    <t>TROFEO FONDAZIONE MONTELATICI</t>
  </si>
  <si>
    <t xml:space="preserve"> BAGNAIA</t>
  </si>
  <si>
    <t>Circuito Saranno Famosi - 4° tappa</t>
  </si>
  <si>
    <t>MARE ROMA</t>
  </si>
  <si>
    <t>GRAN PREMIO VECCHIO MONASTERO MEMORIAL ANTONIO BOZZI</t>
  </si>
  <si>
    <t>VARESE</t>
  </si>
  <si>
    <t>TROFEO MARECCHIA</t>
  </si>
  <si>
    <t>RIMINI VERUCCHIO</t>
  </si>
  <si>
    <t>REGIONALE A SQUADRE ZONA 5 (TOSCANA)  MASCHILE E FEMMINILE</t>
  </si>
  <si>
    <t>XXIV TROFEO MEMORIAL CARLO DELLA VIDA</t>
  </si>
  <si>
    <t>OLGIATA</t>
  </si>
  <si>
    <t>Circuito Teodoro Soldati - Golf &amp; Country Südtirol Cup</t>
  </si>
  <si>
    <t>COPPA D'ORO CITTA' DI CASTELGANDOLFO</t>
  </si>
  <si>
    <t>DES ILES BORROMEES</t>
  </si>
  <si>
    <t>Circuito Teodoro Soldati - ING. GREEN ENERGY SRL</t>
  </si>
  <si>
    <t>COLLI BERGAMO</t>
  </si>
  <si>
    <t>CITTA' DI VERONA</t>
  </si>
  <si>
    <t>VERONA</t>
  </si>
  <si>
    <t>IX TROFEO LEONARDO DA VINCI BY PELLEMODA</t>
  </si>
  <si>
    <t>MODENA</t>
  </si>
  <si>
    <t>Circuito Saranno Famosi - 5° tappa</t>
  </si>
  <si>
    <t>XXXVI TROFEO LEONCINO D'ORO</t>
  </si>
  <si>
    <t>VALDICHIANA</t>
  </si>
  <si>
    <t>Circuito Saranno Famosi - BEBBO CUP</t>
  </si>
  <si>
    <t>CAMPIONATO NAZIONALE RAGAZZE - TROFEO SILVIO MARAZZA (Stroke Play)</t>
  </si>
  <si>
    <t>CAMPIONATO NAZIONALE RAGAZZI - TROFEO SILVIO MARAZZA (Stroke Play)</t>
  </si>
  <si>
    <t>CASTELLO TOLCINASCO</t>
  </si>
  <si>
    <t>TROFEO PINO DE SIMONE</t>
  </si>
  <si>
    <t>PRIMULE</t>
  </si>
  <si>
    <t>MONTEBELLUNA</t>
  </si>
  <si>
    <t>METAPONTO</t>
  </si>
  <si>
    <t>CAMPIONATO NAZIONALE  MASCHILE FOURSOME - TROFEO DADI BERGAMO</t>
  </si>
  <si>
    <t>AMBROSIANO</t>
  </si>
  <si>
    <t>CAMPIONATO NAZIONALE  FEMMINILE FOURSOME - TROFEO ROSANNA BERGAMO PURICELLI</t>
  </si>
  <si>
    <t>DOLOMITI</t>
  </si>
  <si>
    <t>1° TROFEO NAZIONALE CITTA' DI FERRARA</t>
  </si>
  <si>
    <t>GARA NAZIONALE FIORANELLO D'ORO</t>
  </si>
  <si>
    <t>FIORANELLO</t>
  </si>
  <si>
    <t>VERDURA</t>
  </si>
  <si>
    <t>CASENTINO</t>
  </si>
  <si>
    <t>MILANO</t>
  </si>
  <si>
    <t>Circuito Saranno Famosi - 6° tappa</t>
  </si>
  <si>
    <t>ANTOGNOLLA</t>
  </si>
  <si>
    <t>CAMPIONATO NAZIONALE MASCHILE TROFEO GIUSEPPE SILVA (Match Play)</t>
  </si>
  <si>
    <t>BIELLA BETULLE</t>
  </si>
  <si>
    <t>CAMPIONATO NAZIONALE FEMMINILE TROFEO GIUSEPPE SILVA (Match Play)</t>
  </si>
  <si>
    <t>BRIANZA</t>
  </si>
  <si>
    <t>GARA NAZIONALE LILLO ANGELINI</t>
  </si>
  <si>
    <t>LAGHI</t>
  </si>
  <si>
    <t>CITTA' DI PERUGIA</t>
  </si>
  <si>
    <t>LANZO</t>
  </si>
  <si>
    <t>RONCEGNO</t>
  </si>
  <si>
    <t>TROFEO MEMORIAL RENATO PIRAGINO</t>
  </si>
  <si>
    <t>GREEN CLUB</t>
  </si>
  <si>
    <t>Circuito Teodoro Soldati - Piccolo Cimbro</t>
  </si>
  <si>
    <t>ASIAGO</t>
  </si>
  <si>
    <t>Circuito Teodoro Soldati - Del Ducato  BY ILGER.COM</t>
  </si>
  <si>
    <t>DUCATO-LA ROCCA</t>
  </si>
  <si>
    <t>TARQUINIA</t>
  </si>
  <si>
    <t>CROARA</t>
  </si>
  <si>
    <t>TROFEO CITTA' DI TREVISO by CFS ITALIA DESIGN</t>
  </si>
  <si>
    <t>Circuito Saranno Famosi - 7° tappa</t>
  </si>
  <si>
    <t>GIRASOLI</t>
  </si>
  <si>
    <t>SAN VITO</t>
  </si>
  <si>
    <t>MONASTERI</t>
  </si>
  <si>
    <t>CAMPIONATO NAZIONALE RAGAZZI - TROFEO ANDREA BROTTO (Match Play)</t>
  </si>
  <si>
    <t>BOGOGNO</t>
  </si>
  <si>
    <t>Circuito Teodoro Soldati - Trofeo BUENA VISTA</t>
  </si>
  <si>
    <t>BUENA VISTA</t>
  </si>
  <si>
    <t>Circuito Teodoro Soldati - RVGC</t>
  </si>
  <si>
    <t>RIMINI-VERUCCHIO</t>
  </si>
  <si>
    <t>GRADO</t>
  </si>
  <si>
    <t>BOVES</t>
  </si>
  <si>
    <t>GARA NAZIONALE ANTOGNOLLA</t>
  </si>
  <si>
    <t>Circuito Saranno Famosi - Gino Pelizzari - 4° Tappa</t>
  </si>
  <si>
    <t>PAVONIERE</t>
  </si>
  <si>
    <t>Circuito Saranno Famosi - 8° tappa</t>
  </si>
  <si>
    <t>TROFEO MICHELE</t>
  </si>
  <si>
    <t>MONTICELLO</t>
  </si>
  <si>
    <t>MONTECCHIA</t>
  </si>
  <si>
    <t>Circuito Saranno Famosi - Gara Giovanile DUCATO BY ILGER.COM</t>
  </si>
  <si>
    <t>CAMPIONATO NAZIONALE ASSOLUTO FEMMINILE - TROFEO ISA GOLDSCHMID (Stroke Play)</t>
  </si>
  <si>
    <t>SALICE TERME</t>
  </si>
  <si>
    <t>Circuito Teodoro Soldati - VELA D'ORO JUNIOR - 6° tappa</t>
  </si>
  <si>
    <t>SAN GIOVANNI BOSCHI</t>
  </si>
  <si>
    <t>FOLGARIA</t>
  </si>
  <si>
    <t>LXXIV TARGA D'ORO VILLA D'ESTE</t>
  </si>
  <si>
    <t>VILLA D'ESTE</t>
  </si>
  <si>
    <t>FAENZA</t>
  </si>
  <si>
    <t>Circuito Saranno Famosi - ANTICA CORTE CHALLENGE</t>
  </si>
  <si>
    <t xml:space="preserve">REGGIO EMILIA </t>
  </si>
  <si>
    <t>ROSSERA</t>
  </si>
  <si>
    <t>GRAN PREMIO PADOVA</t>
  </si>
  <si>
    <t>PADOVA</t>
  </si>
  <si>
    <t>Circuito Teodoro Soldati by EON PAOLO TIRINI</t>
  </si>
  <si>
    <t>BOLOGNA</t>
  </si>
  <si>
    <t>LIVORNO</t>
  </si>
  <si>
    <t>GARA NAZIONALE BOVES</t>
  </si>
  <si>
    <t>GARA NAZIONALE MEMORIAL "GIORGIO BORDONI"</t>
  </si>
  <si>
    <t>FRANCIACORTA</t>
  </si>
  <si>
    <t>49° COPPA CITTA' DI PISA</t>
  </si>
  <si>
    <t>TIRRENIA</t>
  </si>
  <si>
    <t>Circuito Teodoro Soldati - CONCHETTA D'ORO - 7° tappa</t>
  </si>
  <si>
    <t>FIUGGI 1928</t>
  </si>
  <si>
    <t>MARGARA</t>
  </si>
  <si>
    <t>CAMPIONATO NAZIONALE MASCHILE BABY</t>
  </si>
  <si>
    <t>CAVAGLIA'</t>
  </si>
  <si>
    <t>CAMPIONATO NAZIONALE FEMMINILE BABY</t>
  </si>
  <si>
    <t>FIRENZE UGOLINO</t>
  </si>
  <si>
    <t>LANA</t>
  </si>
  <si>
    <t>ASOLO HILLS GOLF CLASSIC</t>
  </si>
  <si>
    <t>MIGLIANICO</t>
  </si>
  <si>
    <t>Circuito Saranno Famosi - 9 tappa</t>
  </si>
  <si>
    <t>FRONDE</t>
  </si>
  <si>
    <t>GARA NAZIONALE "IL LUPO D'ORO"</t>
  </si>
  <si>
    <t xml:space="preserve">TROFEO MEMORIAL PIETRINO MANCA </t>
  </si>
  <si>
    <t>TROFEO IL PICCIOLO</t>
  </si>
  <si>
    <t>PICCIOLO</t>
  </si>
  <si>
    <t>ROVEDINE</t>
  </si>
  <si>
    <t>LE FONTI NATIONAL TROPHY by CAFFE' DEL DOGE</t>
  </si>
  <si>
    <t>CAMPIONATO NAZIONALE MASCHILE CADETTI - TROFEO GIOVANNI ALBERTO AGNELLI</t>
  </si>
  <si>
    <t>CARIMATE</t>
  </si>
  <si>
    <t>TRIESTE</t>
  </si>
  <si>
    <t>CONERO</t>
  </si>
  <si>
    <t>CAMPIONATO NAZIONALE FEMMINILE CADETTE</t>
  </si>
  <si>
    <t>TROFEO DELLA MONTECCHIA By TECMA</t>
  </si>
  <si>
    <t xml:space="preserve">TORRAZZO - CREMONA </t>
  </si>
  <si>
    <t>Circuito Teodoro Soldati - JUNIOR TROPHY</t>
  </si>
  <si>
    <t>Circuito Saranno Famosi - 9° tappa</t>
  </si>
  <si>
    <t>CAMPIONATO NAZIONALE  MASCHILE PULCINI</t>
  </si>
  <si>
    <t xml:space="preserve">CAMPIONATO NAZIONALE FEMMINILE PULCINI </t>
  </si>
  <si>
    <t>MENAGGIO</t>
  </si>
  <si>
    <t>Circuito Teodoro Soldati - Cassa Rurale Altogarda</t>
  </si>
  <si>
    <t>RENDENA</t>
  </si>
  <si>
    <t>TROFEO CITTA' DI JESOLO</t>
  </si>
  <si>
    <t>CAMPIONATO NAZIONALE UNDER 14 A SQUADRE - TROFEO GIUSEPPE SABINI</t>
  </si>
  <si>
    <t>GARA NAZIONALE "CONCA D'ORO"</t>
  </si>
  <si>
    <t>LIGNANO</t>
  </si>
  <si>
    <t>GRAN PREMIO DI MONTICELLO ARGENTERIE GUANZIROLI</t>
  </si>
  <si>
    <t>TROFEO CITTA' DI CERVIA by MOKADOR</t>
  </si>
  <si>
    <t>Circuito Teodoro Soldati - Gara Giovanile Arenzano</t>
  </si>
  <si>
    <t>ARENZANO</t>
  </si>
  <si>
    <t>PUSTERTAL</t>
  </si>
  <si>
    <t>Circuito Teodoro Soldati - 20° Trofeo Pinocchio sul green - Memorial F. REOLON</t>
  </si>
  <si>
    <t>REGIONALE A SQUADRE ZONA 2 (LOMBARDIA) MASCHILE E FEMMINILE</t>
  </si>
  <si>
    <t>PARCO ROMA</t>
  </si>
  <si>
    <t>60° CAMOSCIO D'ORO TROFEO MARONE CINZANO</t>
  </si>
  <si>
    <t>COURMAYEUR</t>
  </si>
  <si>
    <t>TROFEO  ARZAGA</t>
  </si>
  <si>
    <t>ARZAGA</t>
  </si>
  <si>
    <t>Gara Giovanile Under 18 - Memorial Livio Covi</t>
  </si>
  <si>
    <t>Circuito Teodoro Soldati - VECCHIO TIGLIO CHALLENGE</t>
  </si>
  <si>
    <t>GARA NAZIONALE CERVINO</t>
  </si>
  <si>
    <t>CERVINO</t>
  </si>
  <si>
    <t>V° MEMORIAL " FONTANA MARIA RICORDINA"</t>
  </si>
  <si>
    <t>NAZIONALE ASSOLUTO MASCHILE TROFEO FRANCO BEVIONE (Stroke Play)</t>
  </si>
  <si>
    <t>NAZIONALE</t>
  </si>
  <si>
    <t xml:space="preserve">PORDENONE </t>
  </si>
  <si>
    <t>XXV GRAN PREMIO CITTA' DI CERVIA BY MOKADOR</t>
  </si>
  <si>
    <t>GRESSONEY</t>
  </si>
  <si>
    <t>Cirrcuito Teodoro Soldati</t>
  </si>
  <si>
    <t>CANSIGLIO</t>
  </si>
  <si>
    <t>GARA NAZIONALE DEL CANSIGLIO</t>
  </si>
  <si>
    <t>Circuito Saranno Famosi - 10° tappa</t>
  </si>
  <si>
    <t>GARA DEL GOLF CLUB MIGLIANICO</t>
  </si>
  <si>
    <t>Circuito Teodoro Soldati - DECOGRAFICA CHALLENGE</t>
  </si>
  <si>
    <t>TAURIANA</t>
  </si>
  <si>
    <t>GARA NAZIONALE RAPALLO</t>
  </si>
  <si>
    <t>RAPALLO</t>
  </si>
  <si>
    <t>Circuito Saranno Famosi - OASI DI MARMIROLO CHALLENGE</t>
  </si>
  <si>
    <t>U.S. KIDS Venice Open</t>
  </si>
  <si>
    <t>MONTECCHIA - FRASSANELLE</t>
  </si>
  <si>
    <t>SAN MICHELE</t>
  </si>
  <si>
    <t>Circuito Teodoro Soldati - TROFEO CITTA' DI CASTEL SAN PIETRO TERME</t>
  </si>
  <si>
    <t>CAMPIONATO NAZIONALE RAGAZZI A SQUADRE - TROFEO EMILIO PALLAVICINO</t>
  </si>
  <si>
    <t>CAMPIONATO NAZIONALE RAGAZZE A SQUADRE - TROFEO EMILIO PALLAVICINO</t>
  </si>
  <si>
    <t>QUALIFICA RAGAZZI A SQUADRE</t>
  </si>
  <si>
    <t>MONTECATINI TERME</t>
  </si>
  <si>
    <t>VIGNE</t>
  </si>
  <si>
    <t>POGGIO MEDICI</t>
  </si>
  <si>
    <t>INTERNAZIONALE D'ITALIA MASCHILE UNDER 16 REPLY - TROFEO  TEODORO SOLDATI</t>
  </si>
  <si>
    <t>INTERNAZIONALE D'ITALIA FEMMINILE UNDER 18</t>
  </si>
  <si>
    <t>Circuito Teodoro Soldati - Trofeo Colmar</t>
  </si>
  <si>
    <t>MADONNA CAMPIGLIO</t>
  </si>
  <si>
    <t>Circuito Teodoro Soldati - Trofeo MELCHIORRE</t>
  </si>
  <si>
    <t>SAN DONATO</t>
  </si>
  <si>
    <t>TROFEO LE FONTI by CAFFE' DEL DOGE</t>
  </si>
  <si>
    <t>Circuito Teodoro Soldati - Trofeo Porta di Diana</t>
  </si>
  <si>
    <t>TROFEO AMALGA</t>
  </si>
  <si>
    <t>PINETINA</t>
  </si>
  <si>
    <t>Circuito Teodoro Soldati - Trofeo Club dei Giovani</t>
  </si>
  <si>
    <t>CAMPIONATO NAZIONALE ASSOLUTO MASCHILE A SQUADRE</t>
  </si>
  <si>
    <t>ALBARELLA</t>
  </si>
  <si>
    <t>CAMPIONATO NAZIONALE ASSOLUTO FEMMINILE A SQUADRE</t>
  </si>
  <si>
    <t xml:space="preserve">QUALIFICA  MASCHILE   A SQUADRE </t>
  </si>
  <si>
    <t xml:space="preserve">QUALIFICA FEMMINILE  A SQUADRE  </t>
  </si>
  <si>
    <t>SELEZIONE MASCHILE A SQUADRE</t>
  </si>
  <si>
    <t>Circuito Saranno Famosi by EON PAOLO TIRINI</t>
  </si>
  <si>
    <t xml:space="preserve">COPPA DEL CASTELLO </t>
  </si>
  <si>
    <t>Circuito Saranno Famosi - 10 tappa</t>
  </si>
  <si>
    <t>CAMPIONATO NAZIONALE RAGAZZE - TROFEO ROBERTA BERTOTTO (Match Play)</t>
  </si>
  <si>
    <t>TROFEO FIORINO D'ORO</t>
  </si>
  <si>
    <t>Finale Circuito Saranno Famosi Zona 6</t>
  </si>
  <si>
    <t>Circuito Saranno Famosi - 11 tappa</t>
  </si>
  <si>
    <t>VILLA CAROLINA</t>
  </si>
  <si>
    <t>V TROFEO CITTA' DI PIACENZA</t>
  </si>
  <si>
    <t>COPPA CITTA' DI VIGEVANO</t>
  </si>
  <si>
    <t>VIGEVANO</t>
  </si>
  <si>
    <t xml:space="preserve">Circuito Teodoro Soldati - MEMORIAL "ANTONELLO ABIS" - Finale Zona 6 </t>
  </si>
  <si>
    <t>BARIALTO CLASSIC</t>
  </si>
  <si>
    <t>BARIALTO</t>
  </si>
  <si>
    <t xml:space="preserve"> VIGNE</t>
  </si>
  <si>
    <t>PARCO FIRENZE</t>
  </si>
  <si>
    <t>GARA NAZIONALE CONCA D'ORO</t>
  </si>
  <si>
    <t>TROFEO GLAUCO LOLLI GHETTI</t>
  </si>
  <si>
    <t>Circuito Teodoro Soldati - 20° Trofeo Pinocchio sul green - Finale Zona 5</t>
  </si>
  <si>
    <t>FINALE MATCH PLAY ATTIVITA' GIOVANILE ZONA 1</t>
  </si>
  <si>
    <t>Circuito Teodoro Soldati - O.V.S. OFFICINE VALLE SERIANA</t>
  </si>
  <si>
    <t>Finale Circuito Saranno Famosi Zona 5</t>
  </si>
  <si>
    <t>Finale Circuito Saranno Famosi Zona 1</t>
  </si>
  <si>
    <t>MEMORIAL GIANFRANCO GIANI</t>
  </si>
  <si>
    <t>VALCURONE</t>
  </si>
  <si>
    <t>US KIDS ROME CLASSIC</t>
  </si>
  <si>
    <t>NAZIONALE/TERRE CONSOLI</t>
  </si>
  <si>
    <t>Circuito Saranno Famosi - 11° tappa</t>
  </si>
  <si>
    <t>ST. VIGIL. SEIS</t>
  </si>
  <si>
    <t>Circuito Teodoro Soldati - Finale Zona 4</t>
  </si>
  <si>
    <t>MEMORIAL PIER VECCHI</t>
  </si>
  <si>
    <t>Finale Circuito Saranno Famosi - Gino Pelizzari - Zona 2</t>
  </si>
  <si>
    <t>VILLA PARADISO</t>
  </si>
  <si>
    <t>4° GRAN PREMIO DELLA MAREMMA</t>
  </si>
  <si>
    <t>PUNTA ALA</t>
  </si>
  <si>
    <t>COPPA DEL GRIFO</t>
  </si>
  <si>
    <t xml:space="preserve"> REGIONALE IND.LE VENETO MASCHILE E FEMMINILE</t>
  </si>
  <si>
    <t>GARA NAZIONALE QUERCIA D'ORO</t>
  </si>
  <si>
    <t>XIV TROFEO CASTELCONTURBIA</t>
  </si>
  <si>
    <t>CASTELCONTURBIA</t>
  </si>
  <si>
    <t>FINALE MATCH PLAY ATTIVITA' GIOVANILE ZONA 4</t>
  </si>
  <si>
    <t>GARA NAZIONALE FUTY FALL OPEN</t>
  </si>
  <si>
    <t>TROFEO CASTELGANDOLFO</t>
  </si>
  <si>
    <t>TROFEO CITTA' DI CERVIA IL SALE D'ORO</t>
  </si>
  <si>
    <t>FINALE MATCH PLAY ATTIVITA' GIOVANILE ZONA 5 &amp; ZONA 7</t>
  </si>
  <si>
    <t>FINALE MATCH PLAY ATTIVITA' GIOVANILE ZONA 6</t>
  </si>
  <si>
    <t>12 - 13</t>
  </si>
  <si>
    <t>13</t>
  </si>
  <si>
    <t>14</t>
  </si>
  <si>
    <t>20</t>
  </si>
  <si>
    <t>20 - 21</t>
  </si>
  <si>
    <t>1 - 2</t>
  </si>
  <si>
    <t>1</t>
  </si>
  <si>
    <t>2</t>
  </si>
  <si>
    <t>3</t>
  </si>
  <si>
    <t>4 - 5</t>
  </si>
  <si>
    <t>4</t>
  </si>
  <si>
    <t>6</t>
  </si>
  <si>
    <t>10</t>
  </si>
  <si>
    <t>10 - 11</t>
  </si>
  <si>
    <t>11</t>
  </si>
  <si>
    <t>15 - 17</t>
  </si>
  <si>
    <t>17 - 18</t>
  </si>
  <si>
    <t>18</t>
  </si>
  <si>
    <t>23 - 25</t>
  </si>
  <si>
    <t>24</t>
  </si>
  <si>
    <t>24 - 25</t>
  </si>
  <si>
    <t>25</t>
  </si>
  <si>
    <t>7 - 9</t>
  </si>
  <si>
    <t>8</t>
  </si>
  <si>
    <t>8 - 9</t>
  </si>
  <si>
    <t>9</t>
  </si>
  <si>
    <t>15 - 16</t>
  </si>
  <si>
    <t>16</t>
  </si>
  <si>
    <t>22</t>
  </si>
  <si>
    <t>23</t>
  </si>
  <si>
    <t>27 - 31</t>
  </si>
  <si>
    <t>29</t>
  </si>
  <si>
    <t>29 - 30</t>
  </si>
  <si>
    <t>30</t>
  </si>
  <si>
    <t>31</t>
  </si>
  <si>
    <t>4 - 6</t>
  </si>
  <si>
    <t>5</t>
  </si>
  <si>
    <t>5 - 6</t>
  </si>
  <si>
    <t>9 - 13</t>
  </si>
  <si>
    <t>12</t>
  </si>
  <si>
    <t>15</t>
  </si>
  <si>
    <t>16 - 17</t>
  </si>
  <si>
    <t>17 - 20</t>
  </si>
  <si>
    <t>22 - 23</t>
  </si>
  <si>
    <t>25 - 27</t>
  </si>
  <si>
    <t>26</t>
  </si>
  <si>
    <t>1 - 3</t>
  </si>
  <si>
    <t>2 - 3</t>
  </si>
  <si>
    <t>3 - 4</t>
  </si>
  <si>
    <t>7 - 11</t>
  </si>
  <si>
    <t>9 - 11</t>
  </si>
  <si>
    <t>14 - 16</t>
  </si>
  <si>
    <t>19</t>
  </si>
  <si>
    <t>21 - 23</t>
  </si>
  <si>
    <t>21 - 22</t>
  </si>
  <si>
    <t>27 - 29</t>
  </si>
  <si>
    <t>28 - 29</t>
  </si>
  <si>
    <t>7 - 8</t>
  </si>
  <si>
    <t>19 - 21</t>
  </si>
  <si>
    <t>24 - 26</t>
  </si>
  <si>
    <t>29 - 31</t>
  </si>
  <si>
    <t>30 - 31</t>
  </si>
  <si>
    <t>11 - 12</t>
  </si>
  <si>
    <t>15 - 19</t>
  </si>
  <si>
    <t>18 - 19</t>
  </si>
  <si>
    <t>25 - 26</t>
  </si>
  <si>
    <t>9 - 10</t>
  </si>
  <si>
    <t>23 - 24</t>
  </si>
  <si>
    <t>28 - 30</t>
  </si>
  <si>
    <t>Colonna3</t>
  </si>
  <si>
    <t xml:space="preserve"> CALENDARIO CRONOLOGICO ATTIVITA' DILETTANTISTICA                                                                                                                                                                                                  </t>
  </si>
  <si>
    <t>Giorni</t>
  </si>
  <si>
    <t>3 ottobre</t>
  </si>
  <si>
    <t>30 - 3 ottobre</t>
  </si>
  <si>
    <t>MASCHERA PER INSERIMENTO GARE NEL CALENDARIO</t>
  </si>
  <si>
    <t>5 - 7</t>
  </si>
  <si>
    <t>LIGNANO WINTER CLASSIC</t>
  </si>
  <si>
    <t>TROFEO ARETUSA</t>
  </si>
  <si>
    <t>RECUPERO FINALE 2020 SARANNO FAMOSI</t>
  </si>
  <si>
    <t>TROFEO MEMORIAL PROF. LUCA LAZZERONI</t>
  </si>
  <si>
    <t>Circuito Saranno Famosi - 1° tappa "Sicilia's Cup"</t>
  </si>
  <si>
    <t>PALERMO</t>
  </si>
  <si>
    <t>1° Torneo Ristorante La Corte</t>
  </si>
  <si>
    <t>SALERNO</t>
  </si>
  <si>
    <t>ARCHIA TROPHY</t>
  </si>
  <si>
    <t xml:space="preserve">Circuito Saranno Famosi - Gino Pelizzari </t>
  </si>
  <si>
    <t>Gara Giovanile U18</t>
  </si>
  <si>
    <t>Gara Giovanile 15-18</t>
  </si>
  <si>
    <t>GOLF E MUSICA</t>
  </si>
  <si>
    <t>Circuito Saranno Famosi - 1° Tappa Campania</t>
  </si>
  <si>
    <t>METAPONTO NATIONAL CLASSIC</t>
  </si>
  <si>
    <t>ARTE E GOLF</t>
  </si>
  <si>
    <t>Circuito Saranno Famosi - 1° Tappa Puglia - Basilicata</t>
  </si>
  <si>
    <t>VIAGGIARE GOLF TROPHY</t>
  </si>
  <si>
    <t>INDUSTRIE POLIECCO</t>
  </si>
  <si>
    <t xml:space="preserve">CHAMPAGNE DE ROTSCHILD TROPHY </t>
  </si>
  <si>
    <t>Circuito Saranno Famosi - 2° tappa Campania</t>
  </si>
  <si>
    <t>CONTRADE DELL'ETNA GOLF TROPHY</t>
  </si>
  <si>
    <t xml:space="preserve">INTERREGIONALE INDIVIDUALE TNAA-FVG - MASCHILE E FEMMINILE "CRISTOFORETTI CHALLENGE" </t>
  </si>
  <si>
    <t xml:space="preserve">Circuito Saranno Famosi </t>
  </si>
  <si>
    <t>CASALUNGA</t>
  </si>
  <si>
    <t>Circuito Saranno Famosi - 3° Tappa "Sicilia's"</t>
  </si>
  <si>
    <t>Circuito Saranno Famosi 1° Tappa Abruzzo-Molise</t>
  </si>
  <si>
    <t>CAPOSPERONE RESORT PALMI</t>
  </si>
  <si>
    <t xml:space="preserve">Circuito Teodoro Soldati </t>
  </si>
  <si>
    <t>MATILDE GOLF</t>
  </si>
  <si>
    <t>Circuito Saranno Famosi</t>
  </si>
  <si>
    <t>CENTO</t>
  </si>
  <si>
    <t>Circuito Saranno Famosi - 2° Tappa Abruzzo-Molise</t>
  </si>
  <si>
    <t>Circuito Saranno Famosi - 3° Tappa Campania</t>
  </si>
  <si>
    <t>GREENPIPE</t>
  </si>
  <si>
    <t>Circuito Saranno Famosi - Gino Pellizari</t>
  </si>
  <si>
    <t>MOLINETTO</t>
  </si>
  <si>
    <t>XXIII TROFEO BOYS CHALLENGE LUCIO VISONA'</t>
  </si>
  <si>
    <t>Circuito Teodoro Soldati - "Youth Trophy Gutshof Brandis"</t>
  </si>
  <si>
    <t>PGAI JUNIOR TROPHY</t>
  </si>
  <si>
    <t>GRAN PREMIO CASTELLO TOLCINASCO 1° TROFEO AYSC SERVICE</t>
  </si>
  <si>
    <t>Circuito Saranno Famosi - 4° Tappa Campania</t>
  </si>
  <si>
    <t>Circuito Teodoro Soldati "Powered by Golf Sport Academy"</t>
  </si>
  <si>
    <t>DUCATO D'ORO</t>
  </si>
  <si>
    <t>DUCATO - LA ROCCCA</t>
  </si>
  <si>
    <t>Circuito Teodoro Soldati – "Kronplatz Youth Cup"</t>
  </si>
  <si>
    <t xml:space="preserve">	XIX  TROFEO CITTA' DI LIGNANO SABBIADORO</t>
  </si>
  <si>
    <t>Circuito Saranno Famosi – "Memorial Livio Covi" 10° tappa</t>
  </si>
  <si>
    <t>Circuito Teodoro Soldati – "Il Castello d’Oro Powered by Golf Sport Academy”</t>
  </si>
  <si>
    <t>Gara Giovanile - Golf &amp; Country Sudtirol Cup</t>
  </si>
  <si>
    <t xml:space="preserve">Circuito Teodoro  Soldati </t>
  </si>
  <si>
    <t>Circuito Saranno Famosi - 4° Tappa "Sicilia's"</t>
  </si>
  <si>
    <t>TROFEO CITTA' DI MODENA</t>
  </si>
  <si>
    <t>Circuito Saranno Famosi - 5° Tappa "Sicilia's"</t>
  </si>
  <si>
    <t>Circuito Saranno Famosi - 4° Tappa Abruzzo Molise</t>
  </si>
  <si>
    <t>Circuito Saranno Famosi - Gara Giovanile U14</t>
  </si>
  <si>
    <t>Gara Giovanile</t>
  </si>
  <si>
    <t>TORNEO ALBANESE AUTO</t>
  </si>
  <si>
    <t>Circuito Saranno Famosi - Gara Giovanile Panathlon</t>
  </si>
  <si>
    <t xml:space="preserve">MODENA </t>
  </si>
  <si>
    <t>ST. VIGIL SEIS</t>
  </si>
  <si>
    <t>INTERREGIONALE INDIVIDUALE   A SQUADRE ZONA 1 (PIEMONTE V.D'AOSTA LIGURIA) M. E F.</t>
  </si>
  <si>
    <t xml:space="preserve"> REGIONALE INDIVIDUALE ZONA 2 (LOMBARDIA)  MASCHILE E FEMMINILE</t>
  </si>
  <si>
    <t xml:space="preserve"> REGIONALE INDIVIDUALE TOSCANO MASCHILE E FEMMINILE - MEMORIAL STEFANO ESENTE</t>
  </si>
  <si>
    <t xml:space="preserve"> REGIONALE INDIVIDUALE ZONA 6 MASCHILE  E FEMMINILE - MEMORIAL UGO GRAPPASONNI</t>
  </si>
  <si>
    <t xml:space="preserve">INTERREGIONALE INDIVIDUALE ZONA 7 MASCHILE E FEMMINILE </t>
  </si>
  <si>
    <t>FINALE MATCH PLAY TEODORO SOLDATI</t>
  </si>
  <si>
    <t>EJ ITALIA</t>
  </si>
  <si>
    <t>Gara Giovanile "Powered by Golf Sport Academy"</t>
  </si>
  <si>
    <t>1° maggio</t>
  </si>
  <si>
    <t>1° luglio</t>
  </si>
  <si>
    <t>1° agosto</t>
  </si>
  <si>
    <t>1° novembre</t>
  </si>
  <si>
    <t>CAMPIONATO NAZIONALE MASCHILE SENIORES - TROFEO PIERGIORGIO VIGLIANI</t>
  </si>
  <si>
    <t>CAMPIONATO NAZIONALE FEMMINILE SENIORES</t>
  </si>
  <si>
    <t>CAMPIONATO NAZIONALE MASCHILE MID-AMATEUR - TROFEO MARIO CAMICIA</t>
  </si>
  <si>
    <t>CAMPIONATO NAZIONALE FEMMINILE MID-AMATEUR - TROFEO MARIA PIA GENNARO</t>
  </si>
  <si>
    <t>29 - 1° maggio</t>
  </si>
  <si>
    <t>6 - 8</t>
  </si>
  <si>
    <t>30 - 1° luglio</t>
  </si>
  <si>
    <t>6 - 10</t>
  </si>
  <si>
    <t>29 - 1° agosto</t>
  </si>
  <si>
    <t>31 - 1° novembre</t>
  </si>
  <si>
    <t>APPIANO CAREZZA</t>
  </si>
  <si>
    <t>Circuito Teodoro Soldati - Finale Stroke Play Teodoro Soldati</t>
  </si>
  <si>
    <t>Circuito Saranno Famosi - Finale Zona 4</t>
  </si>
  <si>
    <t>CAMPIONATI INDIVIDUALI MASCHILI E FEMMINILI SARDEGNA</t>
  </si>
  <si>
    <t>IS ARENAS</t>
  </si>
  <si>
    <t>Data piena inizio</t>
  </si>
  <si>
    <t>Data piena fine</t>
  </si>
  <si>
    <t>Giorno inizio</t>
  </si>
  <si>
    <t>Giorno fine</t>
  </si>
  <si>
    <t>ven</t>
  </si>
  <si>
    <t>sab</t>
  </si>
  <si>
    <t>dom</t>
  </si>
  <si>
    <t>sab - dom</t>
  </si>
  <si>
    <t>lun</t>
  </si>
  <si>
    <t>gio</t>
  </si>
  <si>
    <t>gio - sab</t>
  </si>
  <si>
    <t>gio - dom</t>
  </si>
  <si>
    <t>ven - sab</t>
  </si>
  <si>
    <t>ven - dom</t>
  </si>
  <si>
    <t>gio - ven</t>
  </si>
  <si>
    <t>dom - lun</t>
  </si>
  <si>
    <t>mar</t>
  </si>
  <si>
    <t>mer</t>
  </si>
  <si>
    <t>gio - lun</t>
  </si>
  <si>
    <t>mar - mer</t>
  </si>
  <si>
    <t>mer - dom</t>
  </si>
  <si>
    <t>mer - gio</t>
  </si>
  <si>
    <t>mer - ven</t>
  </si>
  <si>
    <t>mar - sab</t>
  </si>
  <si>
    <t>dom - mar</t>
  </si>
  <si>
    <t>mar - gio</t>
  </si>
  <si>
    <t>lun - mar</t>
  </si>
  <si>
    <t>Colonna22</t>
  </si>
  <si>
    <t>Giorno</t>
  </si>
  <si>
    <t>COSMOPOLITAN</t>
  </si>
  <si>
    <t xml:space="preserve">I° TROFEO STELLA D'ORO </t>
  </si>
  <si>
    <t>COPPA CITTA' DI PARMA</t>
  </si>
  <si>
    <t>DUCATO- LA ROCCA</t>
  </si>
  <si>
    <t>LE FONTI NATIONAL TROPHY MASCHILE E FEMMINILE</t>
  </si>
  <si>
    <t xml:space="preserve">2° EDIZIONE TROFEO DEL TRICOLORE </t>
  </si>
  <si>
    <t>Circuito Saranno Famosi - 2° Tappa Sicilias' Cup</t>
  </si>
  <si>
    <t>TROFEO PLAYGOLF54</t>
  </si>
  <si>
    <t>MEMORIAL SOSSIO PEZZULLO</t>
  </si>
  <si>
    <t>Gara Nazionale U18</t>
  </si>
  <si>
    <t>TERME GALZIGNANO (Proprietà Montecchia)</t>
  </si>
  <si>
    <t>MIRABELLA</t>
  </si>
  <si>
    <t xml:space="preserve"> CAMPIONATO INTERREGIONALE INDIVIDUALE EMILIA ROMAGNA - MARCHE</t>
  </si>
  <si>
    <t>TROFEO NAZIONALE AMBROSIANO</t>
  </si>
  <si>
    <t>COLOMBERA</t>
  </si>
  <si>
    <t xml:space="preserve">Circuito Saranno Famosi U14 </t>
  </si>
  <si>
    <t>dom - sab</t>
  </si>
  <si>
    <t>REGGIO EMILIA</t>
  </si>
  <si>
    <t>CITTA' DEL TRICOLORE</t>
  </si>
  <si>
    <t>Gara Giovanile Circuito Teodoro Soldati U18</t>
  </si>
  <si>
    <t>GARA GIOVANILE U.19</t>
  </si>
  <si>
    <t>Circuito Saranno Famosi - 3° Tappa</t>
  </si>
  <si>
    <t>Trofeo Giovanile Federale del Cervino</t>
  </si>
  <si>
    <t>MATTONE D'ORO WITH LORENZI GROUP</t>
  </si>
  <si>
    <t>Circuito Saranno Famosi - "Powered by Golf Sport Academy" 2° tappa</t>
  </si>
  <si>
    <t>LXVI Coppa D'oro Città di Roma - IBL  BANCA</t>
  </si>
  <si>
    <t>Gara Giovanile U18  by TECNORD</t>
  </si>
  <si>
    <t>TROFEO ROCCO FORTE - MASCHILE E FEMMINILE</t>
  </si>
  <si>
    <t>GARA FEMMINILE ANNULLATA</t>
  </si>
  <si>
    <t>SESTRIERES</t>
  </si>
  <si>
    <t>Circuito Saranno Famosi U14</t>
  </si>
  <si>
    <t>Caffè Vergnano al Colle</t>
  </si>
  <si>
    <t>CITTA' DI GENOVA</t>
  </si>
  <si>
    <t>Golf Passion</t>
  </si>
  <si>
    <t>Barcellona International Race</t>
  </si>
  <si>
    <t>ROTARY APART GOLF CLUB</t>
  </si>
  <si>
    <t>ROAD TO ST. ANDREWS</t>
  </si>
  <si>
    <t>FLOTT CHALLENGE</t>
  </si>
  <si>
    <t xml:space="preserve">DS AUTOMOBILES </t>
  </si>
  <si>
    <t>DOMINA CUP</t>
  </si>
  <si>
    <t>RYDER CUP GOLF TELEVISION</t>
  </si>
  <si>
    <t>TROFEO MEMORIAL ATTILIO BALDASSO CALVI</t>
  </si>
  <si>
    <t>Trofeo MIRA Hotels &amp; Resorts - Maschile e Femminile</t>
  </si>
  <si>
    <t>TROFEO  DEL CASTELLO</t>
  </si>
  <si>
    <t>Gara Giovanile U 18</t>
  </si>
  <si>
    <t>Flott Challenge</t>
  </si>
  <si>
    <t>SAN DOMENICO</t>
  </si>
  <si>
    <t>Circuito Saranno Famosi - 2° tappa Puglia - Basilicata</t>
  </si>
  <si>
    <t>Circuito Saranno Famosi - 3° Tappa Puglia Basilicata</t>
  </si>
  <si>
    <t>Circuito Saranno Famosi - 4° tappa Puglia Basilicata</t>
  </si>
  <si>
    <t>Circuito Saranno Famosi - 6° tappa Sicilia's</t>
  </si>
  <si>
    <t>Circuito Teodoro Soldati – "Panathlon Tigullio - Chiavari"</t>
  </si>
  <si>
    <t>RIVIERA</t>
  </si>
  <si>
    <t>Circuito Teodoro Soldati - 7° tappa</t>
  </si>
  <si>
    <t>Elliott</t>
  </si>
  <si>
    <t>IS  MOLAS</t>
  </si>
  <si>
    <t>IDEA SARDEGNA GOLF CUP</t>
  </si>
  <si>
    <t>TANKA</t>
  </si>
  <si>
    <t>COPPA DEL PRESIDENTE - Memorial Andrea Arrica</t>
  </si>
  <si>
    <t>VILLEROY &amp; BOCH</t>
  </si>
  <si>
    <t>CAGLIARI</t>
  </si>
  <si>
    <t>BARCELONA INTERNATIONAL RACE</t>
  </si>
  <si>
    <t>IS MOLAS</t>
  </si>
  <si>
    <t>MONEY 360 GOLF TOURNAMENT</t>
  </si>
  <si>
    <t>COPPA DEL PRESIDENTE</t>
  </si>
  <si>
    <t>TOP SARDEGNA GOLF CUP</t>
  </si>
  <si>
    <t>BIONIKE SALUTE E BENESSERE</t>
  </si>
  <si>
    <t>DS NATIONAL RANKING</t>
  </si>
  <si>
    <t>Circuito Saranno Famosi - 3° Tappa Abruzzo Molise</t>
  </si>
  <si>
    <t>Circuito Teodoro Soldati Macrozona 7</t>
  </si>
  <si>
    <t>TROFEO DAVID IL VALORE DI UN SORRISO</t>
  </si>
  <si>
    <t>DUBAI PLAYER GOLF TOUR</t>
  </si>
  <si>
    <t>1° Sett.</t>
  </si>
  <si>
    <t>31 - 1° Sett.</t>
  </si>
  <si>
    <t>METAPONTO D'ORO - MASCHILE E FEMMNILE</t>
  </si>
  <si>
    <t>MEMORIAL GUARNACCIA</t>
  </si>
  <si>
    <t>NUOVA</t>
  </si>
  <si>
    <t>TROFEO CEMADIS</t>
  </si>
  <si>
    <t>GARA ANNULLATA</t>
  </si>
  <si>
    <t>Circuito Teodoro Soldati - 10° TAPPA</t>
  </si>
  <si>
    <t>Circuito Saranno Famosi - 5 tappa</t>
  </si>
  <si>
    <t>No Idea Golf Cup</t>
  </si>
  <si>
    <t>Barcellona international race</t>
  </si>
  <si>
    <t>Finale Circuito Macrozona 7</t>
  </si>
  <si>
    <t>CHERVO'</t>
  </si>
  <si>
    <t>FINALE NAZIONALE CIRCUITO SARANNO FAMOSI</t>
  </si>
  <si>
    <t>MARCO SIMONE</t>
  </si>
  <si>
    <t>merc</t>
  </si>
  <si>
    <t>mar - merc</t>
  </si>
  <si>
    <t>XVI FINALE NAZIONALE ATTIVITA' GIOVANILE "memorial Giorgio Bordoni"</t>
  </si>
  <si>
    <t>Italian Junior Golf Cup by FB CAMP USA</t>
  </si>
  <si>
    <t>SALSOMAGGIORE TERME</t>
  </si>
  <si>
    <t>GARA NAZIONALE</t>
  </si>
  <si>
    <t>POSTICIPATA AL 17 OTTOBRE</t>
  </si>
  <si>
    <t>POSTICIPATA AL 16 OTTOBRE</t>
  </si>
  <si>
    <t>TROFEO ROCCA DI ASOLO</t>
  </si>
  <si>
    <t>SICILIA'S PICCIOLO</t>
  </si>
  <si>
    <t>Sicialia Outlet Village Challenge</t>
  </si>
  <si>
    <t>Spirit of the Game Cup</t>
  </si>
  <si>
    <t xml:space="preserve"> ANNULLATA</t>
  </si>
  <si>
    <t>GARA NAZIONALE PERUGIA</t>
  </si>
  <si>
    <t>Centro Sicilia Golf Cup</t>
  </si>
  <si>
    <t>GARA NAZIONALE DELLA SICILIA E DELLA CALABRIA</t>
  </si>
  <si>
    <t>POSTICIPATA AL 25 NOVEMBRE</t>
  </si>
  <si>
    <t>Novello e Castagne Golf Cup</t>
  </si>
  <si>
    <t>DICEMBRE 2021</t>
  </si>
  <si>
    <t>Dicembre.2021</t>
  </si>
  <si>
    <t>DICEMBRE.2020</t>
  </si>
  <si>
    <t>Aggiornato al: 24.11.2021</t>
  </si>
  <si>
    <t>X ARETUSA GOLF CUP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</si>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</sst>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0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0"/>
      <color theme="0" tint="-0.14999847407452621"/>
      <name val="Calibri"/>
      <family val="2"/>
      <scheme val="minor"/>
    </font>
    <font>
      <b/>
      <sz val="8"/>
      <color theme="0" tint="-4.9989318521683403E-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</font>
    <font>
      <sz val="10"/>
      <color theme="0" tint="-0.1499984740745262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0" tint="-4.9989318521683403E-2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4"/>
      <color theme="0" tint="-4.9989318521683403E-2"/>
      <name val="Calibri"/>
      <family val="2"/>
      <scheme val="minor"/>
    </font>
    <font>
      <b/>
      <sz val="36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6"/>
      <color theme="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9471D"/>
        <bgColor indexed="64"/>
      </patternFill>
    </fill>
    <fill>
      <patternFill patternType="solid">
        <fgColor rgb="FF586D2D"/>
        <bgColor indexed="64"/>
      </patternFill>
    </fill>
    <fill>
      <patternFill patternType="solid">
        <fgColor rgb="FFFF860D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gray0625">
        <bgColor theme="1" tint="0.249977111117893"/>
      </patternFill>
    </fill>
    <fill>
      <patternFill patternType="gray0625">
        <bgColor rgb="FF363636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 style="thin">
        <color theme="1" tint="0.34998626667073579"/>
      </left>
      <right/>
      <top style="thin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 style="thin">
        <color indexed="64"/>
      </left>
      <right/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/>
    <xf numFmtId="43" fontId="36" fillId="0" borderId="0" applyFont="0" applyFill="0" applyBorder="0" applyAlignment="0" applyProtection="0"/>
  </cellStyleXfs>
  <cellXfs count="245">
    <xf numFmtId="0" fontId="0" fillId="0" borderId="0" xfId="0"/>
    <xf numFmtId="0" fontId="6" fillId="0" borderId="0" xfId="0" applyFont="1" applyFill="1" applyBorder="1" applyProtection="1"/>
    <xf numFmtId="0" fontId="0" fillId="0" borderId="0" xfId="0" applyFont="1" applyProtection="1"/>
    <xf numFmtId="0" fontId="6" fillId="0" borderId="0" xfId="0" applyFont="1" applyProtection="1"/>
    <xf numFmtId="0" fontId="6" fillId="9" borderId="0" xfId="0" applyFont="1" applyFill="1" applyBorder="1" applyAlignment="1" applyProtection="1">
      <alignment horizontal="center" vertical="center"/>
    </xf>
    <xf numFmtId="0" fontId="6" fillId="9" borderId="0" xfId="0" applyFont="1" applyFill="1" applyBorder="1" applyProtection="1"/>
    <xf numFmtId="0" fontId="6" fillId="9" borderId="0" xfId="0" applyFont="1" applyFill="1" applyBorder="1" applyAlignment="1" applyProtection="1">
      <alignment vertical="center"/>
    </xf>
    <xf numFmtId="0" fontId="2" fillId="0" borderId="0" xfId="0" applyFont="1" applyProtection="1"/>
    <xf numFmtId="0" fontId="8" fillId="9" borderId="0" xfId="0" applyFont="1" applyFill="1" applyBorder="1" applyProtection="1"/>
    <xf numFmtId="0" fontId="0" fillId="0" borderId="0" xfId="0" applyFont="1" applyAlignment="1" applyProtection="1">
      <alignment horizontal="center" vertical="center"/>
    </xf>
    <xf numFmtId="49" fontId="6" fillId="9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2" fillId="9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49" fontId="12" fillId="9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Protection="1"/>
    <xf numFmtId="0" fontId="2" fillId="9" borderId="0" xfId="0" applyFont="1" applyFill="1" applyProtection="1"/>
    <xf numFmtId="0" fontId="11" fillId="9" borderId="0" xfId="0" applyNumberFormat="1" applyFont="1" applyFill="1" applyBorder="1" applyAlignment="1" applyProtection="1">
      <alignment horizontal="center" vertical="center" wrapText="1"/>
    </xf>
    <xf numFmtId="0" fontId="10" fillId="9" borderId="0" xfId="0" applyFont="1" applyFill="1" applyBorder="1" applyAlignment="1" applyProtection="1">
      <alignment horizontal="center" vertical="center"/>
    </xf>
    <xf numFmtId="0" fontId="4" fillId="9" borderId="0" xfId="0" applyFont="1" applyFill="1" applyBorder="1" applyProtection="1"/>
    <xf numFmtId="0" fontId="18" fillId="9" borderId="0" xfId="0" applyFont="1" applyFill="1" applyBorder="1" applyAlignment="1" applyProtection="1">
      <alignment horizontal="center" vertical="center"/>
    </xf>
    <xf numFmtId="0" fontId="19" fillId="9" borderId="0" xfId="0" applyFont="1" applyFill="1" applyBorder="1" applyAlignment="1" applyProtection="1">
      <alignment horizontal="center" vertical="center"/>
    </xf>
    <xf numFmtId="0" fontId="12" fillId="9" borderId="0" xfId="0" applyFont="1" applyFill="1" applyBorder="1" applyAlignment="1" applyProtection="1">
      <alignment vertical="center"/>
    </xf>
    <xf numFmtId="0" fontId="12" fillId="9" borderId="0" xfId="0" applyFont="1" applyFill="1" applyBorder="1" applyProtection="1"/>
    <xf numFmtId="0" fontId="13" fillId="9" borderId="0" xfId="0" applyFont="1" applyFill="1" applyBorder="1" applyAlignment="1" applyProtection="1">
      <alignment vertical="center"/>
    </xf>
    <xf numFmtId="0" fontId="21" fillId="0" borderId="0" xfId="0" applyFont="1" applyProtection="1"/>
    <xf numFmtId="0" fontId="21" fillId="0" borderId="0" xfId="0" applyFont="1" applyBorder="1" applyAlignment="1" applyProtection="1">
      <alignment horizontal="center" vertical="center" wrapText="1"/>
    </xf>
    <xf numFmtId="0" fontId="0" fillId="0" borderId="0" xfId="0" applyNumberFormat="1"/>
    <xf numFmtId="0" fontId="0" fillId="9" borderId="0" xfId="0" applyFont="1" applyFill="1" applyBorder="1" applyAlignment="1" applyProtection="1">
      <alignment horizontal="center" vertical="center"/>
    </xf>
    <xf numFmtId="0" fontId="0" fillId="9" borderId="0" xfId="0" applyFont="1" applyFill="1" applyBorder="1" applyAlignment="1" applyProtection="1">
      <alignment horizontal="center"/>
    </xf>
    <xf numFmtId="0" fontId="6" fillId="9" borderId="0" xfId="0" applyFont="1" applyFill="1" applyBorder="1" applyAlignment="1" applyProtection="1">
      <alignment horizontal="center"/>
    </xf>
    <xf numFmtId="0" fontId="8" fillId="9" borderId="0" xfId="0" applyFont="1" applyFill="1" applyBorder="1" applyAlignment="1" applyProtection="1">
      <alignment horizontal="center" vertical="center"/>
    </xf>
    <xf numFmtId="0" fontId="2" fillId="9" borderId="0" xfId="0" applyFont="1" applyFill="1" applyBorder="1" applyAlignment="1" applyProtection="1">
      <alignment horizontal="center"/>
    </xf>
    <xf numFmtId="0" fontId="8" fillId="9" borderId="0" xfId="0" applyFont="1" applyFill="1" applyBorder="1" applyAlignment="1" applyProtection="1">
      <alignment horizontal="center"/>
    </xf>
    <xf numFmtId="0" fontId="2" fillId="9" borderId="0" xfId="0" applyFont="1" applyFill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23" fillId="8" borderId="9" xfId="0" applyFont="1" applyFill="1" applyBorder="1" applyAlignment="1">
      <alignment horizontal="center" vertical="center"/>
    </xf>
    <xf numFmtId="0" fontId="24" fillId="0" borderId="1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 vertical="center"/>
    </xf>
    <xf numFmtId="0" fontId="6" fillId="9" borderId="0" xfId="0" applyFont="1" applyFill="1" applyAlignment="1">
      <alignment vertical="center"/>
    </xf>
    <xf numFmtId="0" fontId="6" fillId="9" borderId="0" xfId="0" applyFont="1" applyFill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3" fillId="0" borderId="1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0" fillId="0" borderId="7" xfId="0" applyBorder="1"/>
    <xf numFmtId="0" fontId="0" fillId="0" borderId="5" xfId="0" applyBorder="1"/>
    <xf numFmtId="0" fontId="26" fillId="5" borderId="1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3" xfId="0" applyNumberFormat="1" applyBorder="1"/>
    <xf numFmtId="0" fontId="0" fillId="0" borderId="1" xfId="0" applyBorder="1"/>
    <xf numFmtId="0" fontId="0" fillId="0" borderId="1" xfId="0" applyNumberFormat="1" applyBorder="1"/>
    <xf numFmtId="0" fontId="0" fillId="0" borderId="2" xfId="0" applyBorder="1"/>
    <xf numFmtId="0" fontId="0" fillId="0" borderId="4" xfId="0" applyNumberFormat="1" applyBorder="1"/>
    <xf numFmtId="0" fontId="0" fillId="0" borderId="6" xfId="0" applyBorder="1"/>
    <xf numFmtId="0" fontId="0" fillId="0" borderId="6" xfId="0" applyNumberFormat="1" applyBorder="1"/>
    <xf numFmtId="0" fontId="26" fillId="5" borderId="14" xfId="0" applyFont="1" applyFill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14" fontId="20" fillId="9" borderId="0" xfId="0" applyNumberFormat="1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" fillId="9" borderId="0" xfId="0" applyFont="1" applyFill="1" applyBorder="1" applyAlignment="1" applyProtection="1">
      <alignment horizontal="center" vertical="center"/>
    </xf>
    <xf numFmtId="0" fontId="2" fillId="9" borderId="0" xfId="0" applyFont="1" applyFill="1" applyAlignment="1" applyProtection="1">
      <alignment horizontal="center" vertical="center"/>
    </xf>
    <xf numFmtId="0" fontId="13" fillId="9" borderId="0" xfId="0" applyFont="1" applyFill="1" applyBorder="1" applyAlignment="1" applyProtection="1">
      <alignment horizontal="center" vertical="center"/>
    </xf>
    <xf numFmtId="0" fontId="4" fillId="9" borderId="0" xfId="0" applyFont="1" applyFill="1" applyBorder="1" applyAlignment="1" applyProtection="1">
      <alignment horizontal="center" vertical="center"/>
    </xf>
    <xf numFmtId="0" fontId="3" fillId="6" borderId="0" xfId="0" applyFont="1" applyFill="1" applyAlignment="1">
      <alignment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5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NumberFormat="1" applyFont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21" fillId="9" borderId="0" xfId="0" applyFont="1" applyFill="1" applyAlignment="1" applyProtection="1">
      <alignment vertical="center"/>
    </xf>
    <xf numFmtId="0" fontId="28" fillId="6" borderId="14" xfId="0" applyNumberFormat="1" applyFont="1" applyFill="1" applyBorder="1" applyAlignment="1">
      <alignment horizontal="center" vertical="center"/>
    </xf>
    <xf numFmtId="0" fontId="28" fillId="6" borderId="1" xfId="0" applyNumberFormat="1" applyFont="1" applyFill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33" fillId="5" borderId="0" xfId="0" applyNumberFormat="1" applyFont="1" applyFill="1" applyBorder="1" applyAlignment="1">
      <alignment horizontal="center" vertical="center"/>
    </xf>
    <xf numFmtId="0" fontId="26" fillId="5" borderId="0" xfId="0" applyNumberFormat="1" applyFont="1" applyFill="1" applyBorder="1" applyAlignment="1">
      <alignment horizontal="center" vertical="center"/>
    </xf>
    <xf numFmtId="14" fontId="7" fillId="0" borderId="0" xfId="0" applyNumberFormat="1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33" fillId="5" borderId="0" xfId="0" applyNumberFormat="1" applyFont="1" applyFill="1" applyAlignment="1">
      <alignment horizontal="center" vertical="center"/>
    </xf>
    <xf numFmtId="0" fontId="26" fillId="5" borderId="0" xfId="0" applyNumberFormat="1" applyFont="1" applyFill="1" applyAlignment="1">
      <alignment horizontal="center" vertical="center"/>
    </xf>
    <xf numFmtId="0" fontId="0" fillId="0" borderId="17" xfId="0" applyNumberFormat="1" applyBorder="1" applyAlignment="1">
      <alignment horizontal="center" vertical="center"/>
    </xf>
    <xf numFmtId="0" fontId="35" fillId="5" borderId="0" xfId="0" applyFont="1" applyFill="1" applyBorder="1" applyAlignment="1">
      <alignment horizontal="center" vertical="center"/>
    </xf>
    <xf numFmtId="0" fontId="35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 wrapText="1"/>
    </xf>
    <xf numFmtId="0" fontId="21" fillId="9" borderId="0" xfId="0" applyFont="1" applyFill="1" applyAlignment="1" applyProtection="1">
      <alignment horizontal="center" vertical="center"/>
    </xf>
    <xf numFmtId="14" fontId="7" fillId="0" borderId="0" xfId="0" applyNumberFormat="1" applyFont="1" applyAlignment="1" applyProtection="1">
      <alignment horizontal="center" vertical="center"/>
      <protection locked="0"/>
    </xf>
    <xf numFmtId="164" fontId="7" fillId="0" borderId="0" xfId="1" applyNumberFormat="1" applyFont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14" fontId="7" fillId="0" borderId="15" xfId="0" applyNumberFormat="1" applyFont="1" applyBorder="1" applyAlignment="1" applyProtection="1">
      <alignment horizontal="center" vertical="center"/>
      <protection locked="0"/>
    </xf>
    <xf numFmtId="14" fontId="7" fillId="0" borderId="22" xfId="0" applyNumberFormat="1" applyFont="1" applyBorder="1" applyAlignment="1" applyProtection="1">
      <alignment horizontal="center" vertical="center"/>
      <protection locked="0"/>
    </xf>
    <xf numFmtId="0" fontId="7" fillId="0" borderId="23" xfId="0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14" fontId="7" fillId="0" borderId="16" xfId="0" applyNumberFormat="1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4" fontId="7" fillId="0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22" xfId="0" applyFont="1" applyFill="1" applyBorder="1" applyAlignment="1" applyProtection="1">
      <alignment horizontal="center" vertical="center"/>
      <protection locked="0"/>
    </xf>
    <xf numFmtId="14" fontId="7" fillId="0" borderId="22" xfId="0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Alignment="1" applyProtection="1">
      <alignment horizontal="center" vertical="center"/>
      <protection locked="0"/>
    </xf>
    <xf numFmtId="14" fontId="29" fillId="0" borderId="0" xfId="0" applyNumberFormat="1" applyFont="1" applyFill="1" applyAlignment="1" applyProtection="1">
      <alignment horizontal="center" vertical="center"/>
      <protection locked="0"/>
    </xf>
    <xf numFmtId="0" fontId="0" fillId="0" borderId="11" xfId="0" applyNumberFormat="1" applyBorder="1" applyAlignment="1">
      <alignment horizontal="center"/>
    </xf>
    <xf numFmtId="0" fontId="0" fillId="0" borderId="25" xfId="0" applyNumberFormat="1" applyBorder="1" applyAlignment="1">
      <alignment horizontal="center" vertical="center"/>
    </xf>
    <xf numFmtId="0" fontId="0" fillId="0" borderId="21" xfId="0" applyNumberForma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0" fillId="0" borderId="24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7" fillId="0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5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Border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horizontal="center" vertical="center"/>
      <protection locked="0"/>
    </xf>
    <xf numFmtId="14" fontId="37" fillId="0" borderId="0" xfId="0" applyNumberFormat="1" applyFont="1" applyFill="1" applyAlignment="1" applyProtection="1">
      <alignment horizontal="center" vertical="center"/>
      <protection locked="0"/>
    </xf>
    <xf numFmtId="0" fontId="37" fillId="0" borderId="0" xfId="0" applyFont="1" applyFill="1" applyAlignment="1" applyProtection="1">
      <alignment horizontal="center" vertical="center"/>
      <protection locked="0"/>
    </xf>
    <xf numFmtId="0" fontId="37" fillId="5" borderId="0" xfId="0" applyFont="1" applyFill="1" applyBorder="1" applyAlignment="1" applyProtection="1">
      <alignment horizontal="center" vertical="center"/>
      <protection locked="0"/>
    </xf>
    <xf numFmtId="0" fontId="37" fillId="5" borderId="0" xfId="0" applyNumberFormat="1" applyFont="1" applyFill="1" applyBorder="1" applyAlignment="1" applyProtection="1">
      <alignment horizontal="center" vertical="center"/>
      <protection locked="0"/>
    </xf>
    <xf numFmtId="0" fontId="37" fillId="5" borderId="0" xfId="0" applyFont="1" applyFill="1" applyBorder="1" applyAlignment="1">
      <alignment horizontal="center" vertical="center"/>
    </xf>
    <xf numFmtId="0" fontId="37" fillId="5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horizontal="center" vertical="center"/>
      <protection locked="0"/>
    </xf>
    <xf numFmtId="0" fontId="39" fillId="0" borderId="0" xfId="0" applyFont="1" applyFill="1" applyBorder="1" applyAlignment="1" applyProtection="1">
      <alignment horizontal="center" vertical="center"/>
      <protection locked="0"/>
    </xf>
    <xf numFmtId="0" fontId="38" fillId="0" borderId="0" xfId="0" applyFont="1" applyFill="1" applyBorder="1" applyAlignment="1" applyProtection="1">
      <alignment horizontal="center" vertical="center"/>
      <protection locked="0"/>
    </xf>
    <xf numFmtId="0" fontId="38" fillId="0" borderId="0" xfId="0" applyNumberFormat="1" applyFont="1" applyFill="1" applyBorder="1" applyAlignment="1" applyProtection="1">
      <alignment horizontal="center" vertical="center"/>
      <protection locked="0"/>
    </xf>
    <xf numFmtId="0" fontId="39" fillId="0" borderId="23" xfId="0" applyFont="1" applyFill="1" applyBorder="1" applyAlignment="1" applyProtection="1">
      <alignment horizontal="center" vertical="center"/>
      <protection locked="0"/>
    </xf>
    <xf numFmtId="0" fontId="38" fillId="0" borderId="0" xfId="0" applyFont="1" applyFill="1" applyAlignment="1" applyProtection="1">
      <alignment horizontal="center" vertical="center"/>
      <protection locked="0"/>
    </xf>
    <xf numFmtId="0" fontId="38" fillId="0" borderId="0" xfId="0" applyNumberFormat="1" applyFont="1" applyAlignment="1" applyProtection="1">
      <alignment horizontal="center" vertical="center"/>
      <protection locked="0"/>
    </xf>
    <xf numFmtId="0" fontId="38" fillId="0" borderId="25" xfId="0" applyFont="1" applyFill="1" applyBorder="1" applyAlignment="1" applyProtection="1">
      <alignment horizontal="center" vertical="center"/>
      <protection locked="0"/>
    </xf>
    <xf numFmtId="0" fontId="38" fillId="0" borderId="21" xfId="0" applyFont="1" applyFill="1" applyBorder="1" applyAlignment="1" applyProtection="1">
      <alignment horizontal="center" vertical="center"/>
      <protection locked="0"/>
    </xf>
    <xf numFmtId="0" fontId="38" fillId="0" borderId="21" xfId="0" applyNumberFormat="1" applyFont="1" applyFill="1" applyBorder="1" applyAlignment="1" applyProtection="1">
      <alignment horizontal="center" vertical="center"/>
      <protection locked="0"/>
    </xf>
    <xf numFmtId="0" fontId="38" fillId="0" borderId="21" xfId="0" applyFont="1" applyBorder="1" applyAlignment="1" applyProtection="1">
      <alignment horizontal="center" vertical="center"/>
      <protection locked="0"/>
    </xf>
    <xf numFmtId="0" fontId="38" fillId="0" borderId="21" xfId="0" applyNumberFormat="1" applyFont="1" applyBorder="1" applyAlignment="1" applyProtection="1">
      <alignment horizontal="center" vertical="center"/>
      <protection locked="0"/>
    </xf>
    <xf numFmtId="0" fontId="38" fillId="0" borderId="27" xfId="0" applyFont="1" applyBorder="1" applyAlignment="1" applyProtection="1">
      <alignment horizontal="center" vertical="center"/>
      <protection locked="0"/>
    </xf>
    <xf numFmtId="0" fontId="38" fillId="0" borderId="27" xfId="0" applyFont="1" applyFill="1" applyBorder="1" applyAlignment="1" applyProtection="1">
      <alignment horizontal="center" vertical="center"/>
      <protection locked="0"/>
    </xf>
    <xf numFmtId="0" fontId="30" fillId="8" borderId="24" xfId="0" applyFont="1" applyFill="1" applyBorder="1" applyAlignment="1" applyProtection="1">
      <alignment horizontal="center" vertical="center"/>
      <protection locked="0"/>
    </xf>
    <xf numFmtId="0" fontId="30" fillId="8" borderId="24" xfId="0" applyNumberFormat="1" applyFont="1" applyFill="1" applyBorder="1" applyAlignment="1" applyProtection="1">
      <alignment horizontal="center" vertical="center"/>
      <protection locked="0"/>
    </xf>
    <xf numFmtId="49" fontId="30" fillId="8" borderId="24" xfId="0" applyNumberFormat="1" applyFont="1" applyFill="1" applyBorder="1" applyAlignment="1" applyProtection="1">
      <alignment horizontal="center" vertical="center"/>
      <protection locked="0"/>
    </xf>
    <xf numFmtId="49" fontId="30" fillId="8" borderId="24" xfId="0" applyNumberFormat="1" applyFont="1" applyFill="1" applyBorder="1" applyAlignment="1" applyProtection="1">
      <alignment horizontal="center" vertical="center" wrapText="1"/>
      <protection locked="0"/>
    </xf>
    <xf numFmtId="0" fontId="31" fillId="15" borderId="24" xfId="0" applyNumberFormat="1" applyFont="1" applyFill="1" applyBorder="1" applyAlignment="1" applyProtection="1">
      <alignment horizontal="center" vertical="center"/>
      <protection locked="0"/>
    </xf>
    <xf numFmtId="0" fontId="31" fillId="15" borderId="24" xfId="0" applyFont="1" applyFill="1" applyBorder="1" applyAlignment="1" applyProtection="1">
      <alignment horizontal="center" vertical="center"/>
      <protection locked="0"/>
    </xf>
    <xf numFmtId="49" fontId="31" fillId="15" borderId="24" xfId="0" applyNumberFormat="1" applyFont="1" applyFill="1" applyBorder="1" applyAlignment="1" applyProtection="1">
      <alignment horizontal="center" vertical="center"/>
      <protection locked="0"/>
    </xf>
    <xf numFmtId="0" fontId="32" fillId="6" borderId="24" xfId="0" applyFont="1" applyFill="1" applyBorder="1" applyAlignment="1" applyProtection="1">
      <alignment horizontal="center" vertical="center"/>
      <protection locked="0"/>
    </xf>
    <xf numFmtId="0" fontId="29" fillId="15" borderId="24" xfId="0" applyFont="1" applyFill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49" fontId="7" fillId="0" borderId="24" xfId="0" applyNumberFormat="1" applyFont="1" applyBorder="1" applyAlignment="1" applyProtection="1">
      <alignment horizontal="center" vertical="center"/>
      <protection locked="0"/>
    </xf>
    <xf numFmtId="0" fontId="28" fillId="0" borderId="24" xfId="0" applyFont="1" applyBorder="1" applyAlignment="1" applyProtection="1">
      <alignment horizontal="center" vertical="center"/>
      <protection locked="0"/>
    </xf>
    <xf numFmtId="49" fontId="28" fillId="0" borderId="24" xfId="0" applyNumberFormat="1" applyFont="1" applyBorder="1" applyAlignment="1" applyProtection="1">
      <alignment horizontal="center" vertical="center"/>
      <protection locked="0"/>
    </xf>
    <xf numFmtId="0" fontId="30" fillId="8" borderId="24" xfId="0" applyFont="1" applyFill="1" applyBorder="1" applyAlignment="1">
      <alignment horizontal="center" vertical="center"/>
    </xf>
    <xf numFmtId="0" fontId="30" fillId="8" borderId="24" xfId="0" applyNumberFormat="1" applyFont="1" applyFill="1" applyBorder="1" applyAlignment="1">
      <alignment horizontal="center" vertical="center"/>
    </xf>
    <xf numFmtId="49" fontId="30" fillId="8" borderId="24" xfId="0" applyNumberFormat="1" applyFont="1" applyFill="1" applyBorder="1" applyAlignment="1">
      <alignment horizontal="center" vertical="center"/>
    </xf>
    <xf numFmtId="49" fontId="30" fillId="8" borderId="24" xfId="0" applyNumberFormat="1" applyFont="1" applyFill="1" applyBorder="1" applyAlignment="1">
      <alignment horizontal="center" vertical="center" wrapText="1"/>
    </xf>
    <xf numFmtId="0" fontId="31" fillId="15" borderId="24" xfId="0" applyFont="1" applyFill="1" applyBorder="1" applyAlignment="1">
      <alignment horizontal="center" vertical="center"/>
    </xf>
    <xf numFmtId="49" fontId="31" fillId="15" borderId="24" xfId="0" applyNumberFormat="1" applyFont="1" applyFill="1" applyBorder="1" applyAlignment="1">
      <alignment horizontal="center" vertical="center"/>
    </xf>
    <xf numFmtId="0" fontId="32" fillId="6" borderId="24" xfId="0" applyFont="1" applyFill="1" applyBorder="1" applyAlignment="1">
      <alignment horizontal="center" vertical="center"/>
    </xf>
    <xf numFmtId="0" fontId="29" fillId="15" borderId="24" xfId="0" applyFont="1" applyFill="1" applyBorder="1" applyAlignment="1">
      <alignment horizontal="center" vertical="center"/>
    </xf>
    <xf numFmtId="0" fontId="25" fillId="0" borderId="24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justify"/>
      <protection locked="0"/>
    </xf>
    <xf numFmtId="0" fontId="7" fillId="0" borderId="24" xfId="0" applyFont="1" applyBorder="1" applyAlignment="1">
      <alignment horizontal="center" vertical="center"/>
    </xf>
    <xf numFmtId="49" fontId="7" fillId="0" borderId="24" xfId="0" applyNumberFormat="1" applyFont="1" applyBorder="1" applyAlignment="1" applyProtection="1">
      <alignment horizontal="center" vertical="justify"/>
      <protection locked="0"/>
    </xf>
    <xf numFmtId="0" fontId="31" fillId="16" borderId="24" xfId="0" applyFont="1" applyFill="1" applyBorder="1" applyAlignment="1" applyProtection="1">
      <alignment horizontal="center" vertical="center"/>
      <protection locked="0"/>
    </xf>
    <xf numFmtId="0" fontId="31" fillId="16" borderId="24" xfId="0" applyFont="1" applyFill="1" applyBorder="1" applyAlignment="1">
      <alignment horizontal="center" vertical="center"/>
    </xf>
    <xf numFmtId="49" fontId="31" fillId="16" borderId="24" xfId="0" applyNumberFormat="1" applyFont="1" applyFill="1" applyBorder="1" applyAlignment="1">
      <alignment horizontal="center" vertical="center"/>
    </xf>
    <xf numFmtId="0" fontId="29" fillId="16" borderId="24" xfId="0" applyFont="1" applyFill="1" applyBorder="1" applyAlignment="1">
      <alignment horizontal="center" vertical="center"/>
    </xf>
    <xf numFmtId="0" fontId="7" fillId="0" borderId="24" xfId="0" applyNumberFormat="1" applyFont="1" applyBorder="1" applyAlignment="1" applyProtection="1">
      <alignment horizontal="center" vertical="center"/>
      <protection locked="0"/>
    </xf>
    <xf numFmtId="0" fontId="28" fillId="0" borderId="24" xfId="0" applyFont="1" applyFill="1" applyBorder="1" applyAlignment="1" applyProtection="1">
      <alignment horizontal="center" vertical="center"/>
      <protection locked="0"/>
    </xf>
    <xf numFmtId="49" fontId="4" fillId="0" borderId="24" xfId="0" applyNumberFormat="1" applyFont="1" applyFill="1" applyBorder="1" applyAlignment="1" applyProtection="1">
      <alignment horizontal="center" vertical="center"/>
      <protection locked="0"/>
    </xf>
    <xf numFmtId="0" fontId="7" fillId="0" borderId="24" xfId="0" applyFont="1" applyFill="1" applyBorder="1" applyAlignment="1" applyProtection="1">
      <alignment horizontal="center" vertical="center"/>
      <protection locked="0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 wrapText="1" shrinkToFit="1"/>
      <protection locked="0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justify"/>
      <protection locked="0"/>
    </xf>
    <xf numFmtId="0" fontId="4" fillId="0" borderId="24" xfId="0" applyFont="1" applyBorder="1" applyAlignment="1">
      <alignment horizontal="center" vertical="center"/>
    </xf>
    <xf numFmtId="0" fontId="37" fillId="0" borderId="24" xfId="0" applyFont="1" applyBorder="1" applyAlignment="1" applyProtection="1">
      <alignment horizontal="center" vertical="center"/>
      <protection locked="0"/>
    </xf>
    <xf numFmtId="0" fontId="28" fillId="0" borderId="24" xfId="0" applyNumberFormat="1" applyFont="1" applyFill="1" applyBorder="1" applyAlignment="1" applyProtection="1">
      <alignment horizontal="center" vertical="center"/>
      <protection locked="0"/>
    </xf>
    <xf numFmtId="49" fontId="28" fillId="0" borderId="24" xfId="0" applyNumberFormat="1" applyFont="1" applyFill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25" fillId="17" borderId="1" xfId="0" applyFont="1" applyFill="1" applyBorder="1" applyAlignment="1">
      <alignment horizontal="center" vertical="center"/>
    </xf>
    <xf numFmtId="0" fontId="7" fillId="0" borderId="28" xfId="0" applyFont="1" applyBorder="1" applyAlignment="1" applyProtection="1">
      <alignment horizontal="center" vertical="center"/>
      <protection locked="0"/>
    </xf>
    <xf numFmtId="0" fontId="38" fillId="0" borderId="15" xfId="0" applyNumberFormat="1" applyFont="1" applyBorder="1" applyAlignment="1" applyProtection="1">
      <alignment horizontal="center" vertical="center"/>
      <protection locked="0"/>
    </xf>
    <xf numFmtId="0" fontId="0" fillId="0" borderId="28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/>
    </xf>
    <xf numFmtId="0" fontId="0" fillId="0" borderId="29" xfId="0" applyNumberFormat="1" applyBorder="1" applyAlignment="1">
      <alignment horizontal="center" vertical="center"/>
    </xf>
    <xf numFmtId="0" fontId="38" fillId="0" borderId="15" xfId="0" applyNumberFormat="1" applyFont="1" applyFill="1" applyBorder="1" applyAlignment="1" applyProtection="1">
      <alignment horizontal="center" vertical="center"/>
      <protection locked="0"/>
    </xf>
    <xf numFmtId="0" fontId="37" fillId="5" borderId="31" xfId="0" applyFont="1" applyFill="1" applyBorder="1" applyAlignment="1">
      <alignment horizontal="center" vertical="center"/>
    </xf>
    <xf numFmtId="0" fontId="37" fillId="5" borderId="30" xfId="0" applyNumberFormat="1" applyFont="1" applyFill="1" applyBorder="1" applyAlignment="1">
      <alignment horizontal="center" vertical="center"/>
    </xf>
    <xf numFmtId="0" fontId="30" fillId="8" borderId="7" xfId="0" applyFont="1" applyFill="1" applyBorder="1" applyAlignment="1">
      <alignment horizontal="center" vertical="center"/>
    </xf>
    <xf numFmtId="0" fontId="30" fillId="8" borderId="32" xfId="0" applyFont="1" applyFill="1" applyBorder="1" applyAlignment="1">
      <alignment horizontal="center" vertical="center"/>
    </xf>
    <xf numFmtId="0" fontId="30" fillId="8" borderId="32" xfId="0" applyNumberFormat="1" applyFont="1" applyFill="1" applyBorder="1" applyAlignment="1">
      <alignment horizontal="center" vertical="center"/>
    </xf>
    <xf numFmtId="49" fontId="30" fillId="8" borderId="32" xfId="0" applyNumberFormat="1" applyFont="1" applyFill="1" applyBorder="1" applyAlignment="1">
      <alignment horizontal="center" vertical="center"/>
    </xf>
    <xf numFmtId="49" fontId="30" fillId="8" borderId="32" xfId="0" applyNumberFormat="1" applyFont="1" applyFill="1" applyBorder="1" applyAlignment="1">
      <alignment horizontal="center" vertical="center" wrapText="1"/>
    </xf>
    <xf numFmtId="0" fontId="39" fillId="19" borderId="33" xfId="0" applyFont="1" applyFill="1" applyBorder="1" applyAlignment="1">
      <alignment horizontal="center" vertical="center"/>
    </xf>
    <xf numFmtId="0" fontId="9" fillId="19" borderId="34" xfId="0" applyFont="1" applyFill="1" applyBorder="1" applyAlignment="1">
      <alignment horizontal="center" vertical="center"/>
    </xf>
    <xf numFmtId="0" fontId="31" fillId="15" borderId="35" xfId="0" applyFont="1" applyFill="1" applyBorder="1" applyAlignment="1">
      <alignment horizontal="center" vertical="center"/>
    </xf>
    <xf numFmtId="0" fontId="31" fillId="15" borderId="36" xfId="0" applyFont="1" applyFill="1" applyBorder="1" applyAlignment="1">
      <alignment horizontal="center" vertical="center"/>
    </xf>
    <xf numFmtId="49" fontId="31" fillId="15" borderId="36" xfId="0" applyNumberFormat="1" applyFont="1" applyFill="1" applyBorder="1" applyAlignment="1">
      <alignment horizontal="center" vertical="center"/>
    </xf>
    <xf numFmtId="49" fontId="32" fillId="6" borderId="36" xfId="0" applyNumberFormat="1" applyFont="1" applyFill="1" applyBorder="1" applyAlignment="1">
      <alignment horizontal="center" vertical="center"/>
    </xf>
    <xf numFmtId="0" fontId="29" fillId="15" borderId="36" xfId="0" applyFont="1" applyFill="1" applyBorder="1" applyAlignment="1">
      <alignment horizontal="center" vertical="center"/>
    </xf>
    <xf numFmtId="0" fontId="38" fillId="18" borderId="33" xfId="0" applyFont="1" applyFill="1" applyBorder="1" applyAlignment="1">
      <alignment horizontal="center" vertical="center"/>
    </xf>
    <xf numFmtId="0" fontId="7" fillId="18" borderId="34" xfId="0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18" borderId="37" xfId="0" applyFont="1" applyFill="1" applyBorder="1" applyAlignment="1">
      <alignment horizontal="center" vertical="center"/>
    </xf>
    <xf numFmtId="14" fontId="7" fillId="18" borderId="34" xfId="0" applyNumberFormat="1" applyFont="1" applyFill="1" applyBorder="1" applyAlignment="1">
      <alignment horizontal="center" vertical="center"/>
    </xf>
    <xf numFmtId="0" fontId="9" fillId="9" borderId="0" xfId="0" applyFont="1" applyFill="1" applyBorder="1" applyAlignment="1" applyProtection="1">
      <alignment horizontal="center" vertical="center"/>
    </xf>
    <xf numFmtId="14" fontId="20" fillId="9" borderId="0" xfId="0" applyNumberFormat="1" applyFont="1" applyFill="1" applyAlignment="1">
      <alignment horizontal="center" vertical="center" wrapText="1"/>
    </xf>
    <xf numFmtId="0" fontId="21" fillId="9" borderId="0" xfId="0" applyFont="1" applyFill="1" applyAlignment="1" applyProtection="1">
      <alignment horizontal="center" vertical="center"/>
    </xf>
    <xf numFmtId="0" fontId="3" fillId="6" borderId="0" xfId="0" applyFont="1" applyFill="1" applyAlignment="1">
      <alignment horizontal="center" vertical="center" wrapText="1"/>
    </xf>
    <xf numFmtId="0" fontId="16" fillId="13" borderId="1" xfId="0" applyFont="1" applyFill="1" applyBorder="1" applyAlignment="1" applyProtection="1">
      <alignment horizontal="left" vertical="center"/>
    </xf>
    <xf numFmtId="0" fontId="16" fillId="7" borderId="1" xfId="0" applyFont="1" applyFill="1" applyBorder="1" applyAlignment="1" applyProtection="1">
      <alignment horizontal="left" vertical="center"/>
    </xf>
    <xf numFmtId="0" fontId="21" fillId="9" borderId="0" xfId="0" applyFont="1" applyFill="1" applyAlignment="1" applyProtection="1">
      <alignment horizontal="center"/>
    </xf>
    <xf numFmtId="0" fontId="17" fillId="0" borderId="7" xfId="0" applyFont="1" applyBorder="1" applyAlignment="1" applyProtection="1">
      <alignment horizontal="center" vertical="center" wrapText="1"/>
    </xf>
    <xf numFmtId="0" fontId="17" fillId="0" borderId="10" xfId="0" applyFont="1" applyBorder="1" applyAlignment="1" applyProtection="1">
      <alignment horizontal="center" vertical="center" wrapText="1"/>
    </xf>
    <xf numFmtId="0" fontId="17" fillId="0" borderId="4" xfId="0" applyFont="1" applyBorder="1" applyAlignment="1" applyProtection="1">
      <alignment horizontal="center" vertical="center" wrapText="1"/>
    </xf>
    <xf numFmtId="0" fontId="17" fillId="0" borderId="8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 wrapText="1"/>
    </xf>
    <xf numFmtId="0" fontId="17" fillId="0" borderId="11" xfId="0" applyFont="1" applyBorder="1" applyAlignment="1" applyProtection="1">
      <alignment horizontal="center" vertical="center" wrapText="1"/>
    </xf>
    <xf numFmtId="0" fontId="17" fillId="0" borderId="5" xfId="0" applyFont="1" applyBorder="1" applyAlignment="1" applyProtection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center" vertical="center" wrapText="1"/>
    </xf>
    <xf numFmtId="0" fontId="14" fillId="11" borderId="1" xfId="0" applyFont="1" applyFill="1" applyBorder="1" applyAlignment="1" applyProtection="1">
      <alignment horizontal="left" vertical="center"/>
    </xf>
    <xf numFmtId="0" fontId="14" fillId="2" borderId="1" xfId="0" applyFont="1" applyFill="1" applyBorder="1" applyAlignment="1" applyProtection="1">
      <alignment horizontal="left" vertical="center"/>
    </xf>
    <xf numFmtId="0" fontId="14" fillId="3" borderId="1" xfId="0" applyFont="1" applyFill="1" applyBorder="1" applyAlignment="1" applyProtection="1">
      <alignment horizontal="left" vertical="center"/>
    </xf>
    <xf numFmtId="0" fontId="15" fillId="12" borderId="1" xfId="0" applyFont="1" applyFill="1" applyBorder="1" applyAlignment="1" applyProtection="1">
      <alignment horizontal="left" vertical="center"/>
    </xf>
    <xf numFmtId="0" fontId="14" fillId="10" borderId="1" xfId="0" applyFont="1" applyFill="1" applyBorder="1" applyAlignment="1" applyProtection="1">
      <alignment horizontal="left" vertical="center"/>
    </xf>
    <xf numFmtId="0" fontId="16" fillId="4" borderId="1" xfId="0" applyFont="1" applyFill="1" applyBorder="1" applyAlignment="1" applyProtection="1">
      <alignment horizontal="left" vertical="center"/>
    </xf>
    <xf numFmtId="0" fontId="16" fillId="5" borderId="1" xfId="0" applyFont="1" applyFill="1" applyBorder="1" applyAlignment="1" applyProtection="1">
      <alignment horizontal="left" vertical="center"/>
    </xf>
    <xf numFmtId="0" fontId="34" fillId="14" borderId="1" xfId="0" applyFont="1" applyFill="1" applyBorder="1" applyAlignment="1" applyProtection="1">
      <alignment horizontal="center" vertical="center"/>
      <protection locked="0"/>
    </xf>
  </cellXfs>
  <cellStyles count="2">
    <cellStyle name="Migliaia" xfId="1" builtinId="3"/>
    <cellStyle name="Normale" xfId="0" builtinId="0"/>
  </cellStyles>
  <dxfs count="453"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0" tint="-4.9989318521683403E-2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0" tint="-4.9989318521683403E-2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 tint="-4.9989318521683403E-2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 tint="-4.9989318521683403E-2"/>
      </font>
      <fill>
        <patternFill>
          <bgColor theme="6" tint="-0.24994659260841701"/>
        </patternFill>
      </fill>
    </dxf>
    <dxf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6" tint="-0.499984740745262"/>
        </patternFill>
      </fill>
    </dxf>
    <dxf>
      <font>
        <color theme="0" tint="-4.9989318521683403E-2"/>
      </font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4F4F"/>
        </patternFill>
      </fill>
    </dxf>
    <dxf>
      <fill>
        <patternFill>
          <bgColor rgb="FF5DFFFF"/>
        </patternFill>
      </fill>
    </dxf>
    <dxf>
      <font>
        <color theme="0" tint="-4.9989318521683403E-2"/>
      </font>
      <fill>
        <patternFill>
          <bgColor theme="6" tint="-0.24994659260841701"/>
        </patternFill>
      </fill>
    </dxf>
    <dxf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6" tint="-0.499984740745262"/>
        </patternFill>
      </fill>
    </dxf>
    <dxf>
      <font>
        <color theme="0" tint="-4.9989318521683403E-2"/>
      </font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4F4F"/>
        </patternFill>
      </fill>
    </dxf>
    <dxf>
      <fill>
        <patternFill>
          <bgColor rgb="FF5DFFFF"/>
        </patternFill>
      </fill>
    </dxf>
    <dxf>
      <font>
        <color theme="0" tint="-4.9989318521683403E-2"/>
      </font>
      <fill>
        <patternFill>
          <bgColor theme="6" tint="-0.24994659260841701"/>
        </patternFill>
      </fill>
    </dxf>
    <dxf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6" tint="-0.499984740745262"/>
        </patternFill>
      </fill>
    </dxf>
    <dxf>
      <font>
        <color theme="0" tint="-4.9989318521683403E-2"/>
      </font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4F4F"/>
        </patternFill>
      </fill>
    </dxf>
    <dxf>
      <fill>
        <patternFill>
          <bgColor rgb="FF5DFFFF"/>
        </patternFill>
      </fill>
    </dxf>
    <dxf>
      <font>
        <color theme="0" tint="-4.9989318521683403E-2"/>
      </font>
      <fill>
        <patternFill>
          <bgColor theme="6" tint="-0.24994659260841701"/>
        </patternFill>
      </fill>
    </dxf>
    <dxf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6" tint="-0.499984740745262"/>
        </patternFill>
      </fill>
    </dxf>
    <dxf>
      <font>
        <color theme="0" tint="-4.9989318521683403E-2"/>
      </font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4F4F"/>
        </patternFill>
      </fill>
    </dxf>
    <dxf>
      <fill>
        <patternFill>
          <bgColor rgb="FF5DFF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 tint="-4.9989318521683403E-2"/>
      </font>
      <fill>
        <patternFill>
          <bgColor theme="6" tint="-0.24994659260841701"/>
        </patternFill>
      </fill>
    </dxf>
    <dxf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rgb="FF516529"/>
        </patternFill>
      </fill>
    </dxf>
    <dxf>
      <font>
        <color theme="0" tint="-4.9989318521683403E-2"/>
      </font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8181"/>
        </patternFill>
      </fill>
    </dxf>
    <dxf>
      <fill>
        <patternFill>
          <bgColor rgb="FF5DFFFF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rgb="FF404F21"/>
        </patternFill>
      </fill>
    </dxf>
    <dxf>
      <font>
        <b/>
        <i val="0"/>
        <u/>
        <color theme="0"/>
      </font>
      <fill>
        <patternFill>
          <bgColor rgb="FF363636"/>
        </patternFill>
      </fill>
    </dxf>
    <dxf>
      <fill>
        <patternFill patternType="lightUp">
          <bgColor theme="1" tint="0.24994659260841701"/>
        </patternFill>
      </fill>
    </dxf>
    <dxf>
      <fill>
        <patternFill patternType="lightUp">
          <bgColor theme="1" tint="0.24994659260841701"/>
        </patternFill>
      </fill>
    </dxf>
    <dxf>
      <fill>
        <patternFill patternType="lightUp">
          <bgColor theme="1" tint="0.24994659260841701"/>
        </patternFill>
      </fill>
    </dxf>
    <dxf>
      <fill>
        <patternFill patternType="lightUp">
          <bgColor theme="1" tint="0.24994659260841701"/>
        </patternFill>
      </fill>
    </dxf>
    <dxf>
      <fill>
        <patternFill patternType="lightUp">
          <bgColor theme="1" tint="0.24994659260841701"/>
        </patternFill>
      </fill>
    </dxf>
    <dxf>
      <fill>
        <patternFill patternType="lightUp">
          <bgColor theme="1" tint="0.24994659260841701"/>
        </patternFill>
      </fill>
    </dxf>
    <dxf>
      <fill>
        <patternFill patternType="lightUp">
          <bgColor theme="1" tint="0.24994659260841701"/>
        </patternFill>
      </fill>
    </dxf>
    <dxf>
      <fill>
        <patternFill patternType="lightUp">
          <bgColor theme="1" tint="0.24994659260841701"/>
        </patternFill>
      </fill>
    </dxf>
    <dxf>
      <fill>
        <patternFill patternType="lightUp">
          <bgColor theme="1" tint="0.24994659260841701"/>
        </patternFill>
      </fill>
    </dxf>
    <dxf>
      <fill>
        <patternFill patternType="lightUp">
          <bgColor theme="1" tint="0.24994659260841701"/>
        </patternFill>
      </fill>
    </dxf>
    <dxf>
      <fill>
        <patternFill patternType="lightUp">
          <bgColor theme="1" tint="0.24994659260841701"/>
        </patternFill>
      </fill>
    </dxf>
    <dxf>
      <fill>
        <patternFill patternType="lightUp">
          <bgColor theme="1" tint="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3" tint="-0.499984740745262"/>
        </patternFill>
      </fill>
    </dxf>
    <dxf>
      <font>
        <b/>
        <i val="0"/>
        <color theme="3" tint="-0.499984740745262"/>
      </font>
    </dxf>
    <dxf>
      <font>
        <b/>
        <i val="0"/>
        <color theme="0"/>
      </font>
      <fill>
        <patternFill>
          <bgColor rgb="FF0070C0"/>
        </patternFill>
      </fill>
    </dxf>
    <dxf>
      <font>
        <b val="0"/>
        <i val="0"/>
      </font>
      <fill>
        <patternFill>
          <bgColor rgb="FF9BE5FF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FFFCD"/>
        </patternFill>
      </fill>
    </dxf>
    <dxf>
      <fill>
        <patternFill>
          <bgColor theme="9" tint="0.79998168889431442"/>
        </patternFill>
      </fill>
    </dxf>
    <dxf>
      <font>
        <b/>
        <i val="0"/>
        <color rgb="FFC00000"/>
      </font>
    </dxf>
    <dxf>
      <fill>
        <patternFill>
          <bgColor theme="6" tint="0.59996337778862885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19" formatCode="dd/mm/yyyy"/>
    </dxf>
    <dxf>
      <numFmt numFmtId="19" formatCode="dd/mm/yyyy"/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left style="thin">
          <color indexed="64"/>
        </left>
        <right style="thin">
          <color theme="4" tint="0.39997558519241921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8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8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8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8"/>
        <name val="Calibri"/>
        <family val="2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8"/>
        <name val="Calibri"/>
        <family val="2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6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fill>
        <patternFill patternType="gray0625">
          <fgColor indexed="64"/>
          <bgColor theme="1" tint="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fill>
        <patternFill patternType="gray0625">
          <fgColor indexed="64"/>
          <bgColor theme="1" tint="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C00000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numFmt numFmtId="30" formatCode="@"/>
      <fill>
        <patternFill patternType="gray0625">
          <fgColor indexed="64"/>
          <bgColor theme="1" tint="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numFmt numFmtId="0" formatCode="General"/>
      <fill>
        <patternFill patternType="gray0625">
          <fgColor indexed="64"/>
          <bgColor theme="1" tint="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fill>
        <patternFill patternType="gray0625">
          <fgColor indexed="64"/>
          <bgColor theme="1" tint="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numFmt numFmtId="0" formatCode="General"/>
      <fill>
        <patternFill patternType="gray0625">
          <fgColor indexed="64"/>
          <bgColor theme="1" tint="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0" hidden="0"/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8"/>
        <name val="Calibri"/>
        <family val="2"/>
        <scheme val="minor"/>
      </font>
      <alignment horizontal="center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8"/>
        <name val="Calibri"/>
        <family val="2"/>
        <scheme val="minor"/>
      </font>
      <alignment horizontal="center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9" formatCode="dd/mm/yyyy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9" formatCode="dd/mm/yyyy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6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C00000"/>
        <name val="Calibri"/>
        <family val="2"/>
        <scheme val="minor"/>
      </font>
    </dxf>
    <dxf>
      <border outline="0">
        <left style="thin">
          <color indexed="64"/>
        </left>
        <right style="thin">
          <color theme="4" tint="0.39997558519241921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6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C00000"/>
        <name val="Calibri"/>
        <family val="2"/>
        <scheme val="minor"/>
      </font>
    </dxf>
    <dxf>
      <border outline="0">
        <left style="thin">
          <color indexed="64"/>
        </left>
        <right style="thin">
          <color theme="4" tint="0.39997558519241921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9" formatCode="dd/mm/yyyy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9" formatCode="dd/mm/yyyy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6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C00000"/>
        <name val="Calibri"/>
        <family val="2"/>
        <scheme val="minor"/>
      </font>
    </dxf>
    <dxf>
      <border outline="0">
        <left style="thin">
          <color indexed="64"/>
        </left>
        <right style="thin">
          <color theme="4" tint="0.39997558519241921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9" formatCode="dd/mm/yyyy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9" formatCode="dd/mm/yyyy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6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C00000"/>
        <name val="Calibri"/>
        <family val="2"/>
        <scheme val="minor"/>
      </font>
    </dxf>
    <dxf>
      <border outline="0">
        <left style="thin">
          <color indexed="64"/>
        </left>
        <right style="thin">
          <color theme="4" tint="0.39997558519241921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9" formatCode="dd/mm/yyyy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9" formatCode="dd/mm/yyyy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6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C00000"/>
        <name val="Calibri"/>
        <family val="2"/>
        <scheme val="minor"/>
      </font>
    </dxf>
    <dxf>
      <border outline="0">
        <left style="thin">
          <color indexed="64"/>
        </left>
        <right style="thin">
          <color theme="4" tint="0.39997558519241921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9" formatCode="dd/mm/yyyy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9" formatCode="dd/mm/yyyy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6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C00000"/>
        <name val="Calibri"/>
        <family val="2"/>
        <scheme val="minor"/>
      </font>
    </dxf>
    <dxf>
      <border outline="0">
        <left style="thin">
          <color indexed="64"/>
        </left>
        <right style="thin">
          <color theme="4" tint="0.39997558519241921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9" formatCode="dd/mm/yyyy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9" formatCode="dd/mm/yyyy"/>
      <alignment horizontal="center" vertic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6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C00000"/>
        <name val="Calibri"/>
        <family val="2"/>
        <scheme val="minor"/>
      </font>
    </dxf>
    <dxf>
      <border outline="0">
        <left style="thin">
          <color indexed="64"/>
        </left>
        <right style="thin">
          <color theme="4" tint="0.39997558519241921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9" formatCode="dd/mm/yyyy"/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9" formatCode="dd/mm/yyyy"/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6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C00000"/>
        <name val="Calibri"/>
        <family val="2"/>
        <scheme val="minor"/>
      </font>
    </dxf>
    <dxf>
      <border outline="0">
        <left style="thin">
          <color indexed="64"/>
        </left>
        <right style="thin">
          <color theme="4" tint="0.39997558519241921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9" formatCode="dd/mm/yyyy"/>
      <alignment horizontal="center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9" formatCode="dd/mm/yyyy"/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C00000"/>
        <name val="Calibri"/>
        <family val="2"/>
        <scheme val="minor"/>
      </font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fill>
        <patternFill>
          <fgColor indexed="64"/>
          <bgColor theme="9" tint="0.59999389629810485"/>
        </patternFill>
      </fill>
      <alignment horizontal="center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fill>
        <patternFill>
          <fgColor indexed="64"/>
          <bgColor theme="9" tint="0.59999389629810485"/>
        </patternFill>
      </fill>
      <alignment horizontal="center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fill>
        <patternFill>
          <fgColor indexed="64"/>
          <bgColor theme="9" tint="0.59999389629810485"/>
        </patternFill>
      </fill>
      <alignment horizontal="center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9" formatCode="dd/mm/yyyy"/>
      <fill>
        <patternFill>
          <fgColor indexed="64"/>
          <bgColor theme="9" tint="0.59999389629810485"/>
        </patternFill>
      </fill>
      <alignment horizontal="center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9" formatCode="dd/mm/yyyy"/>
      <fill>
        <patternFill>
          <fgColor indexed="64"/>
          <bgColor theme="9" tint="0.59999389629810485"/>
        </patternFill>
      </fill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C00000"/>
        <name val="Calibri"/>
        <family val="2"/>
        <scheme val="minor"/>
      </font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>
          <fgColor indexed="64"/>
          <bgColor theme="9" tint="0.59999389629810485"/>
        </patternFill>
      </fill>
      <alignment horizontal="center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8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8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8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8"/>
        <name val="Calibri"/>
        <family val="2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8"/>
        <name val="Calibri"/>
        <family val="2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fill>
        <patternFill patternType="gray0625">
          <fgColor indexed="64"/>
          <bgColor theme="1" tint="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fill>
        <patternFill patternType="gray0625">
          <fgColor indexed="64"/>
          <bgColor theme="1" tint="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C00000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numFmt numFmtId="30" formatCode="@"/>
      <fill>
        <patternFill patternType="gray0625">
          <fgColor indexed="64"/>
          <bgColor theme="1" tint="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numFmt numFmtId="0" formatCode="General"/>
      <fill>
        <patternFill patternType="gray0625">
          <fgColor indexed="64"/>
          <bgColor theme="1" tint="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fill>
        <patternFill patternType="gray0625">
          <fgColor indexed="64"/>
          <bgColor theme="1" tint="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numFmt numFmtId="0" formatCode="General"/>
      <fill>
        <patternFill patternType="gray0625">
          <fgColor indexed="64"/>
          <bgColor theme="1" tint="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0" hidden="0"/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8"/>
        <name val="Calibri"/>
        <family val="2"/>
        <scheme val="minor"/>
      </font>
      <fill>
        <patternFill>
          <fgColor indexed="64"/>
          <bgColor theme="9" tint="0.59999389629810485"/>
        </patternFill>
      </fill>
      <alignment horizontal="center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8"/>
        <name val="Calibri"/>
        <family val="2"/>
        <scheme val="minor"/>
      </font>
      <alignment horizontal="center" vertical="center" textRotation="0" indent="0" justifyLastLine="0" shrinkToFit="0" readingOrder="0"/>
      <protection locked="0" hidden="0"/>
    </dxf>
    <dxf>
      <fill>
        <patternFill patternType="solid">
          <fgColor rgb="FF363636"/>
          <bgColor rgb="FF000000"/>
        </patternFill>
      </fill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1" tint="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border>
        <top style="thin">
          <color theme="0" tint="-0.499984740745262"/>
        </top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 style="thin">
          <color theme="0" tint="-0.499984740745262"/>
        </vertical>
        <horizontal style="thin">
          <color theme="0" tint="-0.499984740745262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363636"/>
      <color rgb="FFFFFFCD"/>
      <color rgb="FF9BE5FF"/>
      <color rgb="FFFF7171"/>
      <color rgb="FFFF860D"/>
      <color rgb="FF516529"/>
      <color rgb="FF404F21"/>
      <color rgb="FF586D2D"/>
      <color rgb="FF39471D"/>
      <color rgb="FFFF81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onnections" Target="connections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394607</xdr:colOff>
      <xdr:row>0</xdr:row>
      <xdr:rowOff>231322</xdr:rowOff>
    </xdr:from>
    <xdr:to>
      <xdr:col>5</xdr:col>
      <xdr:colOff>1286691</xdr:colOff>
      <xdr:row>0</xdr:row>
      <xdr:rowOff>1075237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F7364757-DA0E-4744-8328-6141864602F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06" t="33003" r="30276" b="34552"/>
        <a:stretch/>
      </xdr:blipFill>
      <xdr:spPr bwMode="auto">
        <a:xfrm>
          <a:off x="7252607" y="231322"/>
          <a:ext cx="1836420" cy="8439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277813</xdr:colOff>
      <xdr:row>1</xdr:row>
      <xdr:rowOff>142876</xdr:rowOff>
    </xdr:from>
    <xdr:to>
      <xdr:col>1</xdr:col>
      <xdr:colOff>257175</xdr:colOff>
      <xdr:row>1</xdr:row>
      <xdr:rowOff>16005</xdr:rowOff>
    </xdr:to>
    <xdr:pic>
      <xdr:nvPicPr>
        <xdr:cNvPr id="7" name="Immagine 6" descr="Logo FIG">
          <a:extLst>
            <a:ext uri="{FF2B5EF4-FFF2-40B4-BE49-F238E27FC236}">
              <a16:creationId xmlns:a16="http://schemas.microsoft.com/office/drawing/2014/main" id="{A3D98B03-AD09-4CC0-A25C-9D1137CBC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663" y="1438276"/>
          <a:ext cx="1127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204107</xdr:colOff>
      <xdr:row>0</xdr:row>
      <xdr:rowOff>108857</xdr:rowOff>
    </xdr:from>
    <xdr:to>
      <xdr:col>7</xdr:col>
      <xdr:colOff>2040527</xdr:colOff>
      <xdr:row>0</xdr:row>
      <xdr:rowOff>952772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6D8D2724-10B4-47B3-8F0D-BC0FDAE00146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06" t="33003" r="30276" b="34552"/>
        <a:stretch/>
      </xdr:blipFill>
      <xdr:spPr bwMode="auto">
        <a:xfrm>
          <a:off x="7864928" y="108857"/>
          <a:ext cx="1836420" cy="8439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2" connectionId="12" xr16:uid="{6683249E-04CE-4D7F-801B-6AC6790434C0}" autoFormatId="16" applyNumberFormats="0" applyBorderFormats="0" applyFontFormats="0" applyPatternFormats="0" applyAlignmentFormats="0" applyWidthHeightFormats="0">
  <queryTableRefresh nextId="11">
    <queryTableFields count="8">
      <queryTableField id="1" name="Tipologia" tableColumnId="1"/>
      <queryTableField id="4" name="Modifica" tableColumnId="4"/>
      <queryTableField id="2" name="Mese" tableColumnId="2"/>
      <queryTableField id="3" name="Colonna1" tableColumnId="3"/>
      <queryTableField id="9" name="Colonna2" tableColumnId="8"/>
      <queryTableField id="5" name="Nome Gara" tableColumnId="5"/>
      <queryTableField id="6" name="Circolo" tableColumnId="6"/>
      <queryTableField id="7" name="Zona" tableColumnId="7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14" xr16:uid="{77BC1676-4303-44F5-A5CE-071744563493}" autoFormatId="16" applyNumberFormats="0" applyBorderFormats="0" applyFontFormats="0" applyPatternFormats="0" applyAlignmentFormats="0" applyWidthHeightFormats="0">
  <queryTableRefresh nextId="22">
    <queryTableFields count="15">
      <queryTableField id="12" name="Colonna1" tableColumnId="9"/>
      <queryTableField id="8" name="Mese" tableColumnId="8"/>
      <queryTableField id="1" name="Modifica" tableColumnId="1"/>
      <queryTableField id="2" name="Tipologia" tableColumnId="2"/>
      <queryTableField id="3" name="Data inizio" tableColumnId="3"/>
      <queryTableField id="4" name="Data fine" tableColumnId="4"/>
      <queryTableField id="5" name="Nome Gara" tableColumnId="5"/>
      <queryTableField id="6" name="Circolo" tableColumnId="6"/>
      <queryTableField id="7" name="Zona" tableColumnId="7"/>
      <queryTableField id="16" name="Colonna3" tableColumnId="10"/>
      <queryTableField id="17" name="Data piena inizio" tableColumnId="11"/>
      <queryTableField id="18" name="Data piena fine" tableColumnId="12"/>
      <queryTableField id="19" name="Giorno inizio" tableColumnId="13"/>
      <queryTableField id="20" name="Giorno fine" tableColumnId="14"/>
      <queryTableField id="21" name="Colonna2" tableColumnId="15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11" xr16:uid="{8AA6AB05-C80A-479B-A005-790634FC67DF}" autoFormatId="16" applyNumberFormats="0" applyBorderFormats="0" applyFontFormats="0" applyPatternFormats="0" applyAlignmentFormats="0" applyWidthHeightFormats="0">
  <queryTableRefresh nextId="24">
    <queryTableFields count="15">
      <queryTableField id="14" name="Colonna1" tableColumnId="8"/>
      <queryTableField id="12" name="Mese" tableColumnId="10"/>
      <queryTableField id="1" name="Modifica" tableColumnId="1"/>
      <queryTableField id="2" name="Tipologia" tableColumnId="2"/>
      <queryTableField id="3" name="Data inizio" tableColumnId="3"/>
      <queryTableField id="4" name="Data fine" tableColumnId="4"/>
      <queryTableField id="5" name="Nome Gara" tableColumnId="5"/>
      <queryTableField id="6" name="Circolo" tableColumnId="6"/>
      <queryTableField id="7" name="Zona" tableColumnId="7"/>
      <queryTableField id="18" name="Colonna3" tableColumnId="9"/>
      <queryTableField id="19" name="Data piena inizio" tableColumnId="11"/>
      <queryTableField id="20" name="Data piena fine" tableColumnId="12"/>
      <queryTableField id="21" name="Giorno inizio" tableColumnId="13"/>
      <queryTableField id="22" name="Giorno fine" tableColumnId="14"/>
      <queryTableField id="23" name="Colonna2" tableColumnId="15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21" xr16:uid="{E3E79BF9-B411-475C-BE55-B25033732815}" autoFormatId="16" applyNumberFormats="0" applyBorderFormats="0" applyFontFormats="0" applyPatternFormats="0" applyAlignmentFormats="0" applyWidthHeightFormats="0">
  <queryTableRefresh nextId="24">
    <queryTableFields count="15">
      <queryTableField id="14" name="Colonna1" tableColumnId="8"/>
      <queryTableField id="12" name="Mese" tableColumnId="10"/>
      <queryTableField id="1" name="Modifica" tableColumnId="1"/>
      <queryTableField id="2" name="Tipologia" tableColumnId="2"/>
      <queryTableField id="3" name="Data inizio" tableColumnId="3"/>
      <queryTableField id="4" name="Data fine" tableColumnId="4"/>
      <queryTableField id="5" name="Nome Gara" tableColumnId="5"/>
      <queryTableField id="6" name="Circolo" tableColumnId="6"/>
      <queryTableField id="7" name="Zona" tableColumnId="7"/>
      <queryTableField id="18" name="Colonna3" tableColumnId="9"/>
      <queryTableField id="19" name="Data piena inizio" tableColumnId="11"/>
      <queryTableField id="20" name="Data piena fine" tableColumnId="12"/>
      <queryTableField id="21" name="Giorno inizio" tableColumnId="13"/>
      <queryTableField id="22" name="Giorno fine" tableColumnId="14"/>
      <queryTableField id="23" name="Colonna2" tableColumnId="15"/>
    </queryTable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3" xr16:uid="{F860890F-F78E-4861-9F6C-7DB70D07BB68}" autoFormatId="16" applyNumberFormats="0" applyBorderFormats="0" applyFontFormats="0" applyPatternFormats="0" applyAlignmentFormats="0" applyWidthHeightFormats="0">
  <queryTableRefresh nextId="19">
    <queryTableFields count="15">
      <queryTableField id="9" name="Colonna1" tableColumnId="9"/>
      <queryTableField id="1" name="Mese" tableColumnId="1"/>
      <queryTableField id="2" name="Modifica" tableColumnId="2"/>
      <queryTableField id="3" name="Tipologia" tableColumnId="3"/>
      <queryTableField id="4" name="Data inizio" tableColumnId="4"/>
      <queryTableField id="5" name="Data fine" tableColumnId="5"/>
      <queryTableField id="6" name="Nome Gara" tableColumnId="6"/>
      <queryTableField id="7" name="Circolo" tableColumnId="7"/>
      <queryTableField id="8" name="Zona" tableColumnId="8"/>
      <queryTableField id="13" name="Colonna3" tableColumnId="10"/>
      <queryTableField id="14" name="Data piena inizio" tableColumnId="11"/>
      <queryTableField id="15" name="Data piena fine" tableColumnId="12"/>
      <queryTableField id="16" name="Giorno inizio" tableColumnId="13"/>
      <queryTableField id="17" name="Giorno fine" tableColumnId="14"/>
      <queryTableField id="18" name="Colonna2" tableColumnId="15"/>
    </queryTableFields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20" xr16:uid="{B037B18C-4978-4A25-86B1-05EA4AE278EC}" autoFormatId="16" applyNumberFormats="0" applyBorderFormats="0" applyFontFormats="0" applyPatternFormats="0" applyAlignmentFormats="0" applyWidthHeightFormats="0">
  <queryTableRefresh nextId="19">
    <queryTableFields count="15">
      <queryTableField id="9" name="Colonna1" tableColumnId="9"/>
      <queryTableField id="1" name="Mese" tableColumnId="1"/>
      <queryTableField id="2" name="Modifica" tableColumnId="2"/>
      <queryTableField id="3" name="Tipologia" tableColumnId="3"/>
      <queryTableField id="4" name="Data inizio" tableColumnId="4"/>
      <queryTableField id="5" name="Data fine" tableColumnId="5"/>
      <queryTableField id="6" name="Nome Gara" tableColumnId="6"/>
      <queryTableField id="7" name="Circolo" tableColumnId="7"/>
      <queryTableField id="8" name="Zona" tableColumnId="8"/>
      <queryTableField id="13" name="Colonna3" tableColumnId="10"/>
      <queryTableField id="14" name="Data piena inizio" tableColumnId="11"/>
      <queryTableField id="15" name="Data piena fine" tableColumnId="12"/>
      <queryTableField id="16" name="Giorno inizio" tableColumnId="13"/>
      <queryTableField id="17" name="Giorno fine" tableColumnId="14"/>
      <queryTableField id="18" name="Colonna2" tableColumnId="15"/>
    </queryTableFields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15" xr16:uid="{619CE518-5AD1-430F-A486-7B6C1EE88321}" autoFormatId="16" applyNumberFormats="0" applyBorderFormats="0" applyFontFormats="0" applyPatternFormats="0" applyAlignmentFormats="0" applyWidthHeightFormats="0">
  <queryTableRefresh nextId="19">
    <queryTableFields count="15">
      <queryTableField id="9" name="Colonna1" tableColumnId="9"/>
      <queryTableField id="1" name="Mese" tableColumnId="1"/>
      <queryTableField id="2" name="Modifica" tableColumnId="2"/>
      <queryTableField id="3" name="Tipologia" tableColumnId="3"/>
      <queryTableField id="4" name="Data inizio" tableColumnId="4"/>
      <queryTableField id="5" name="Data fine" tableColumnId="5"/>
      <queryTableField id="6" name="Nome Gara" tableColumnId="6"/>
      <queryTableField id="7" name="Circolo" tableColumnId="7"/>
      <queryTableField id="8" name="Zona" tableColumnId="8"/>
      <queryTableField id="13" name="Colonna3" tableColumnId="10"/>
      <queryTableField id="14" name="Data piena inizio" tableColumnId="11"/>
      <queryTableField id="15" name="Data piena fine" tableColumnId="12"/>
      <queryTableField id="16" name="Giorno inizio" tableColumnId="13"/>
      <queryTableField id="17" name="Giorno fine" tableColumnId="14"/>
      <queryTableField id="18" name="Colonna2" tableColumnId="15"/>
    </queryTableFields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19" xr16:uid="{5E75E3D6-CA35-4450-836A-0FFA90638460}" autoFormatId="16" applyNumberFormats="0" applyBorderFormats="0" applyFontFormats="0" applyPatternFormats="0" applyAlignmentFormats="0" applyWidthHeightFormats="0">
  <queryTableRefresh nextId="19">
    <queryTableFields count="15">
      <queryTableField id="9" name="Colonna1" tableColumnId="9"/>
      <queryTableField id="1" name="Mese" tableColumnId="1"/>
      <queryTableField id="2" name="Modifica" tableColumnId="2"/>
      <queryTableField id="3" name="Tipologia" tableColumnId="3"/>
      <queryTableField id="4" name="Data inizio" tableColumnId="4"/>
      <queryTableField id="5" name="Data fine" tableColumnId="5"/>
      <queryTableField id="6" name="Nome Gara" tableColumnId="6"/>
      <queryTableField id="7" name="Circolo" tableColumnId="7"/>
      <queryTableField id="8" name="Zona" tableColumnId="8"/>
      <queryTableField id="13" name="Colonna3" tableColumnId="10"/>
      <queryTableField id="14" name="Data piena inizio" tableColumnId="11"/>
      <queryTableField id="15" name="Data piena fine" tableColumnId="12"/>
      <queryTableField id="16" name="Giorno inizio" tableColumnId="13"/>
      <queryTableField id="17" name="Giorno fine" tableColumnId="14"/>
      <queryTableField id="18" name="Colonna2" tableColumnId="15"/>
    </queryTableFields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2" xr16:uid="{8D4B9140-6AEF-4FDF-A431-7BDE898B6E68}" autoFormatId="16" applyNumberFormats="0" applyBorderFormats="0" applyFontFormats="0" applyPatternFormats="0" applyAlignmentFormats="0" applyWidthHeightFormats="0">
  <queryTableRefresh nextId="19">
    <queryTableFields count="15">
      <queryTableField id="9" name="Colonna1" tableColumnId="9"/>
      <queryTableField id="1" name="Mese" tableColumnId="1"/>
      <queryTableField id="2" name="Modifica" tableColumnId="2"/>
      <queryTableField id="3" name="Tipologia" tableColumnId="3"/>
      <queryTableField id="4" name="Data inizio" tableColumnId="4"/>
      <queryTableField id="5" name="Data fine" tableColumnId="5"/>
      <queryTableField id="6" name="Nome Gara" tableColumnId="6"/>
      <queryTableField id="7" name="Circolo" tableColumnId="7"/>
      <queryTableField id="8" name="Zona" tableColumnId="8"/>
      <queryTableField id="13" name="Colonna3" tableColumnId="10"/>
      <queryTableField id="14" name="Data piena inizio" tableColumnId="11"/>
      <queryTableField id="15" name="Data piena fine" tableColumnId="12"/>
      <queryTableField id="16" name="Giorno inizio" tableColumnId="13"/>
      <queryTableField id="17" name="Giorno fine" tableColumnId="14"/>
      <queryTableField id="18" name="Colonna2" tableColumnId="15"/>
    </queryTableFields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25" xr16:uid="{31882101-97B8-4B4B-9422-EACE543E4B13}" autoFormatId="16" applyNumberFormats="0" applyBorderFormats="0" applyFontFormats="0" applyPatternFormats="0" applyAlignmentFormats="0" applyWidthHeightFormats="0">
  <queryTableRefresh nextId="19">
    <queryTableFields count="15">
      <queryTableField id="9" name="Colonna1" tableColumnId="9"/>
      <queryTableField id="1" name="Mese" tableColumnId="1"/>
      <queryTableField id="2" name="Modifica" tableColumnId="2"/>
      <queryTableField id="3" name="Tipologia" tableColumnId="3"/>
      <queryTableField id="4" name="Data inizio" tableColumnId="4"/>
      <queryTableField id="5" name="Data fine" tableColumnId="5"/>
      <queryTableField id="6" name="Nome Gara" tableColumnId="6"/>
      <queryTableField id="7" name="Circolo" tableColumnId="7"/>
      <queryTableField id="8" name="Zona" tableColumnId="8"/>
      <queryTableField id="13" name="Colonna3" tableColumnId="10"/>
      <queryTableField id="14" name="Data piena inizio" tableColumnId="11"/>
      <queryTableField id="15" name="Data piena fine" tableColumnId="12"/>
      <queryTableField id="16" name="Giorno inizio" tableColumnId="13"/>
      <queryTableField id="17" name="Giorno fine" tableColumnId="14"/>
      <queryTableField id="18" name="Colonna2" tableColumnId="15"/>
    </queryTableFields>
  </queryTableRefresh>
</queryTable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24" xr16:uid="{AD70248D-0D62-45FC-A8B3-80FBC086D69F}" autoFormatId="16" applyNumberFormats="0" applyBorderFormats="0" applyFontFormats="0" applyPatternFormats="0" applyAlignmentFormats="0" applyWidthHeightFormats="0">
  <queryTableRefresh nextId="19">
    <queryTableFields count="15">
      <queryTableField id="9" name="Colonna1" tableColumnId="9"/>
      <queryTableField id="1" name="Mese" tableColumnId="1"/>
      <queryTableField id="2" name="Modifica" tableColumnId="2"/>
      <queryTableField id="3" name="Tipologia" tableColumnId="3"/>
      <queryTableField id="4" name="Data inizio" tableColumnId="4"/>
      <queryTableField id="5" name="Data fine" tableColumnId="5"/>
      <queryTableField id="6" name="Nome Gara" tableColumnId="6"/>
      <queryTableField id="7" name="Circolo" tableColumnId="7"/>
      <queryTableField id="8" name="Zona" tableColumnId="8"/>
      <queryTableField id="13" name="Colonna3" tableColumnId="10"/>
      <queryTableField id="14" name="Data piena inizio" tableColumnId="11"/>
      <queryTableField id="15" name="Data piena fine" tableColumnId="12"/>
      <queryTableField id="16" name="Giorno inizio" tableColumnId="13"/>
      <queryTableField id="17" name="Giorno fine" tableColumnId="14"/>
      <queryTableField id="18" name="Colonna2" tableColumnId="1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2" connectionId="13" xr16:uid="{EEA9E79C-7A2E-4466-916C-53BE9E064596}" autoFormatId="16" applyNumberFormats="0" applyBorderFormats="0" applyFontFormats="0" applyPatternFormats="0" applyAlignmentFormats="0" applyWidthHeightFormats="0">
  <queryTableRefresh nextId="10">
    <queryTableFields count="8">
      <queryTableField id="1" name="Tipologia" tableColumnId="1"/>
      <queryTableField id="2" name="Modifica" tableColumnId="2"/>
      <queryTableField id="3" name="Mese" tableColumnId="3"/>
      <queryTableField id="4" name="Colonna1" tableColumnId="4"/>
      <queryTableField id="8" name="Colonna2" tableColumnId="8"/>
      <queryTableField id="5" name="Nome Gara" tableColumnId="5"/>
      <queryTableField id="6" name="Circolo" tableColumnId="6"/>
      <queryTableField id="7" name="Zona" tableColumnId="7"/>
    </queryTableFields>
  </queryTableRefresh>
</queryTable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23" xr16:uid="{DA1D07DC-DEBC-47C9-9F2F-54D8A8A2CBC1}" autoFormatId="16" applyNumberFormats="0" applyBorderFormats="0" applyFontFormats="0" applyPatternFormats="0" applyAlignmentFormats="0" applyWidthHeightFormats="0">
  <queryTableRefresh nextId="19">
    <queryTableFields count="15">
      <queryTableField id="9" name="Colonna1" tableColumnId="9"/>
      <queryTableField id="1" name="Mese" tableColumnId="1"/>
      <queryTableField id="2" name="Modifica" tableColumnId="2"/>
      <queryTableField id="3" name="Tipologia" tableColumnId="3"/>
      <queryTableField id="4" name="Data inizio" tableColumnId="4"/>
      <queryTableField id="5" name="Data fine" tableColumnId="5"/>
      <queryTableField id="6" name="Nome Gara" tableColumnId="6"/>
      <queryTableField id="7" name="Circolo" tableColumnId="7"/>
      <queryTableField id="8" name="Zona" tableColumnId="8"/>
      <queryTableField id="13" name="Colonna3" tableColumnId="10"/>
      <queryTableField id="14" name="Data piena inizio" tableColumnId="11"/>
      <queryTableField id="15" name="Data piena fine" tableColumnId="12"/>
      <queryTableField id="16" name="Giorno inizio" tableColumnId="13"/>
      <queryTableField id="17" name="Giorno fine" tableColumnId="14"/>
      <queryTableField id="18" name="Colonna2" tableColumnId="15"/>
    </queryTableFields>
  </queryTableRefresh>
</queryTable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9" xr16:uid="{F1D1336F-E8B5-4FA2-AB1C-A25A0F89087A}" autoFormatId="16" applyNumberFormats="0" applyBorderFormats="0" applyFontFormats="0" applyPatternFormats="0" applyAlignmentFormats="0" applyWidthHeightFormats="0">
  <queryTableRefresh nextId="19">
    <queryTableFields count="15">
      <queryTableField id="9" name="Colonna1" tableColumnId="9"/>
      <queryTableField id="1" name="Mese" tableColumnId="1"/>
      <queryTableField id="2" name="Modifica" tableColumnId="2"/>
      <queryTableField id="3" name="Tipologia" tableColumnId="3"/>
      <queryTableField id="4" name="Data inizio" tableColumnId="4"/>
      <queryTableField id="5" name="Data fine" tableColumnId="5"/>
      <queryTableField id="6" name="Nome Gara" tableColumnId="6"/>
      <queryTableField id="7" name="Circolo" tableColumnId="7"/>
      <queryTableField id="8" name="Zona" tableColumnId="8"/>
      <queryTableField id="13" name="Colonna3" tableColumnId="10"/>
      <queryTableField id="14" name="Data piena inizio" tableColumnId="11"/>
      <queryTableField id="15" name="Data piena fine" tableColumnId="12"/>
      <queryTableField id="16" name="Giorno inizio" tableColumnId="13"/>
      <queryTableField id="17" name="Giorno fine" tableColumnId="14"/>
      <queryTableField id="18" name="Colonna2" tableColumnId="15"/>
    </queryTableFields>
  </queryTableRefresh>
</queryTable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10" xr16:uid="{9AB6C524-7408-4A7F-850A-013F82FE3761}" autoFormatId="16" applyNumberFormats="0" applyBorderFormats="0" applyFontFormats="0" applyPatternFormats="0" applyAlignmentFormats="0" applyWidthHeightFormats="0">
  <queryTableRefresh nextId="16">
    <queryTableFields count="10">
      <queryTableField id="1" name="Colonna1" tableColumnId="1"/>
      <queryTableField id="2" name="Mese" tableColumnId="2"/>
      <queryTableField id="3" name="Modifica" tableColumnId="3"/>
      <queryTableField id="4" name="Tipologia" tableColumnId="4"/>
      <queryTableField id="5" name="Data inizio" tableColumnId="5"/>
      <queryTableField id="6" name="Data fine" tableColumnId="6"/>
      <queryTableField id="7" name="Nome Gara" tableColumnId="7"/>
      <queryTableField id="8" name="Circolo" tableColumnId="8"/>
      <queryTableField id="9" name="Zona" tableColumnId="9"/>
      <queryTableField id="15" name="Colonna2" tableColumnId="15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2" connectionId="16" xr16:uid="{1EA4AD37-1AF2-4B2E-A46C-3867FD281F09}" autoFormatId="16" applyNumberFormats="0" applyBorderFormats="0" applyFontFormats="0" applyPatternFormats="0" applyAlignmentFormats="0" applyWidthHeightFormats="0">
  <queryTableRefresh nextId="10">
    <queryTableFields count="8">
      <queryTableField id="1" name="Tipologia" tableColumnId="1"/>
      <queryTableField id="2" name="Modifica" tableColumnId="2"/>
      <queryTableField id="3" name="Mese" tableColumnId="3"/>
      <queryTableField id="4" name="Colonna1" tableColumnId="4"/>
      <queryTableField id="8" name="Colonna2" tableColumnId="8"/>
      <queryTableField id="5" name="Nome Gara" tableColumnId="5"/>
      <queryTableField id="6" name="Circolo" tableColumnId="6"/>
      <queryTableField id="7" name="Zona" tableColumnId="7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2" connectionId="22" xr16:uid="{E31E1D91-CEA8-4851-B49C-859F0D18FCDF}" autoFormatId="16" applyNumberFormats="0" applyBorderFormats="0" applyFontFormats="0" applyPatternFormats="0" applyAlignmentFormats="0" applyWidthHeightFormats="0">
  <queryTableRefresh nextId="10">
    <queryTableFields count="8">
      <queryTableField id="1" name="Tipologia" tableColumnId="1"/>
      <queryTableField id="2" name="Modifica" tableColumnId="2"/>
      <queryTableField id="3" name="Mese" tableColumnId="3"/>
      <queryTableField id="4" name="Colonna1" tableColumnId="4"/>
      <queryTableField id="8" name="Colonna2" tableColumnId="8"/>
      <queryTableField id="5" name="Nome Gara" tableColumnId="5"/>
      <queryTableField id="6" name="Circolo" tableColumnId="6"/>
      <queryTableField id="7" name="Zona" tableColumnId="7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2" connectionId="1" xr16:uid="{1D3B6BA9-2D19-486E-B2EC-0CB92F2F196D}" autoFormatId="16" applyNumberFormats="0" applyBorderFormats="0" applyFontFormats="0" applyPatternFormats="0" applyAlignmentFormats="0" applyWidthHeightFormats="0">
  <queryTableRefresh nextId="10">
    <queryTableFields count="8">
      <queryTableField id="1" name="Tipologia" tableColumnId="1"/>
      <queryTableField id="2" name="Modifica" tableColumnId="2"/>
      <queryTableField id="3" name="Mese" tableColumnId="3"/>
      <queryTableField id="4" name="Colonna1" tableColumnId="4"/>
      <queryTableField id="8" name="Colonna2" tableColumnId="8"/>
      <queryTableField id="5" name="Nome Gara" tableColumnId="5"/>
      <queryTableField id="6" name="Circolo" tableColumnId="6"/>
      <queryTableField id="7" name="Zona" tableColumnId="7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2" connectionId="26" xr16:uid="{56552272-A537-4C40-8671-D0BBD4CE0A4D}" autoFormatId="16" applyNumberFormats="0" applyBorderFormats="0" applyFontFormats="0" applyPatternFormats="0" applyAlignmentFormats="0" applyWidthHeightFormats="0">
  <queryTableRefresh nextId="10">
    <queryTableFields count="8">
      <queryTableField id="1" name="Tipologia" tableColumnId="1"/>
      <queryTableField id="2" name="Modifica" tableColumnId="2"/>
      <queryTableField id="3" name="Mese" tableColumnId="3"/>
      <queryTableField id="4" name="Colonna1" tableColumnId="4"/>
      <queryTableField id="8" name="Colonna2" tableColumnId="8"/>
      <queryTableField id="5" name="Nome Gara" tableColumnId="5"/>
      <queryTableField id="6" name="Circolo" tableColumnId="6"/>
      <queryTableField id="7" name="Zona" tableColumnId="7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3" connectionId="5" xr16:uid="{B61CC56E-AABB-4170-B82F-EE42DCD80E73}" autoFormatId="16" applyNumberFormats="0" applyBorderFormats="0" applyFontFormats="0" applyPatternFormats="0" applyAlignmentFormats="0" applyWidthHeightFormats="0">
  <queryTableRefresh nextId="22" unboundColumnsRight="2">
    <queryTableFields count="10">
      <queryTableField id="1" name="Tipologia" tableColumnId="1"/>
      <queryTableField id="2" name="Modifica" tableColumnId="2"/>
      <queryTableField id="3" name="Mese" tableColumnId="3"/>
      <queryTableField id="12" name="Giorni" tableColumnId="11"/>
      <queryTableField id="20" name="Giorno" tableColumnId="13"/>
      <queryTableField id="5" name="Nome Gara" tableColumnId="5"/>
      <queryTableField id="6" name="Circolo" tableColumnId="6"/>
      <queryTableField id="7" name="Zona" tableColumnId="7"/>
      <queryTableField id="8" dataBound="0" tableColumnId="9"/>
      <queryTableField id="10" dataBound="0" tableColumnId="10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2" connectionId="18" xr16:uid="{3A7C72D5-E4CA-4D93-850E-EC5680364F88}" autoFormatId="16" applyNumberFormats="0" applyBorderFormats="0" applyFontFormats="0" applyPatternFormats="0" applyAlignmentFormats="0" applyWidthHeightFormats="0">
  <queryTableRefresh nextId="10">
    <queryTableFields count="8">
      <queryTableField id="1" name="Tipologia" tableColumnId="1"/>
      <queryTableField id="2" name="Modifica" tableColumnId="2"/>
      <queryTableField id="3" name="Mese" tableColumnId="3"/>
      <queryTableField id="4" name="Colonna1" tableColumnId="4"/>
      <queryTableField id="8" name="Colonna2" tableColumnId="8"/>
      <queryTableField id="5" name="Nome Gara" tableColumnId="5"/>
      <queryTableField id="6" name="Circolo" tableColumnId="6"/>
      <queryTableField id="7" name="Zona" tableColumnId="7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4" xr16:uid="{8BD715AE-B484-429F-B39F-4D8B0E0A1C0B}" autoFormatId="16" applyNumberFormats="0" applyBorderFormats="0" applyFontFormats="0" applyPatternFormats="0" applyAlignmentFormats="0" applyWidthHeightFormats="0">
  <queryTableRefresh nextId="15">
    <queryTableFields count="10">
      <queryTableField id="9" name="Colonna1" tableColumnId="9"/>
      <queryTableField id="1" name="Mese" tableColumnId="1"/>
      <queryTableField id="2" name="Modifica" tableColumnId="2"/>
      <queryTableField id="3" name="Tipologia" tableColumnId="3"/>
      <queryTableField id="4" name="Data inizio" tableColumnId="4"/>
      <queryTableField id="5" name="Data fine" tableColumnId="5"/>
      <queryTableField id="6" name="Nome Gara" tableColumnId="6"/>
      <queryTableField id="7" name="Circolo" tableColumnId="7"/>
      <queryTableField id="8" name="Zona" tableColumnId="8"/>
      <queryTableField id="14" name="Colonna2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2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9.xml"/></Relationships>
</file>

<file path=xl/tables/_rels/table2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0.xml"/></Relationships>
</file>

<file path=xl/tables/_rels/table2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1.xml"/></Relationships>
</file>

<file path=xl/tables/_rels/table2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C58834E-17E7-4519-B28B-021C5C9B3DB6}" name="Gare_36_36" displayName="Gare_36_36" ref="A1:H63" tableType="queryTable" totalsRowShown="0">
  <autoFilter ref="A1:H63" xr:uid="{C4BCF8DA-29BA-4F7E-AB13-185D5847E72E}"/>
  <tableColumns count="8">
    <tableColumn id="1" xr3:uid="{7554D1DD-3865-4A10-829F-3C2530A17837}" uniqueName="1" name="Tipologia" queryTableFieldId="1" dataDxfId="86"/>
    <tableColumn id="4" xr3:uid="{86877227-F70D-4628-8153-5D6FDEECE9D8}" uniqueName="4" name="Modifica" queryTableFieldId="4"/>
    <tableColumn id="2" xr3:uid="{AC2E9555-0448-4315-99DA-B65611300F68}" uniqueName="2" name="Mese" queryTableFieldId="2" dataDxfId="85"/>
    <tableColumn id="3" xr3:uid="{EDD0FD0C-2627-4580-B904-78B1DA743321}" uniqueName="3" name="Colonna1" queryTableFieldId="3" dataDxfId="84"/>
    <tableColumn id="8" xr3:uid="{5D4E2CA4-B611-495A-9E86-3ECC36609593}" uniqueName="8" name="Colonna2" queryTableFieldId="9"/>
    <tableColumn id="5" xr3:uid="{45A2249C-691C-4F74-B785-62FAF5A52C07}" uniqueName="5" name="Nome Gara" queryTableFieldId="5" dataDxfId="83"/>
    <tableColumn id="6" xr3:uid="{2F1541C4-5B0A-42FA-8681-323A8892B44F}" uniqueName="6" name="Circolo" queryTableFieldId="6" dataDxfId="82"/>
    <tableColumn id="7" xr3:uid="{9955E8C8-5038-420D-A875-0007813AF96E}" uniqueName="7" name="Zona" queryTableFieldId="7"/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60D8D46-CE84-4A41-8333-2212EC245779}" name="Tabella2" displayName="Tabella2" ref="Y7:Z19" totalsRowShown="0" headerRowDxfId="436" dataDxfId="435">
  <autoFilter ref="Y7:Z19" xr:uid="{18A641F8-2757-4C69-AA94-3200845C50AC}"/>
  <tableColumns count="2">
    <tableColumn id="1" xr3:uid="{57C33811-BC02-4534-BCE8-87D1FC73E64B}" name="Colonna1" dataDxfId="434"/>
    <tableColumn id="2" xr3:uid="{824FAB72-8A16-43FE-AAEF-2C56543EF227}" name="Colonna2" dataDxfId="433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CFCAA394-945B-4B82-BD60-82984DEE61CE}" name="Calendario_Attività_Giovanile" displayName="Calendario_Attività_Giovanile" ref="B6:K476" tableType="queryTable" totalsRowShown="0" headerRowDxfId="432" dataDxfId="430" headerRowBorderDxfId="431" tableBorderDxfId="429" totalsRowBorderDxfId="428">
  <autoFilter ref="B6:K476" xr:uid="{DA456E56-14E8-4860-8AD3-51CB123845E8}"/>
  <sortState xmlns:xlrd2="http://schemas.microsoft.com/office/spreadsheetml/2017/richdata2" ref="B7:K476">
    <sortCondition ref="C7:C476" customList="DICEMBRE,GENNAIO,FEBBRAIO,MARZO,APRILE,MAGGIO,GIUGNO,LUGLIO,AGOSTO,SETTEMBRE,OTTOBRE,NOVEMBRE"/>
    <sortCondition sortBy="cellColor" ref="H7:H476" dxfId="427"/>
    <sortCondition ref="F7:F476"/>
    <sortCondition ref="J7:J476"/>
  </sortState>
  <tableColumns count="10">
    <tableColumn id="9" xr3:uid="{0EB20997-2CD0-448E-A4D8-16790EA47B81}" uniqueName="9" name="Colonna1" queryTableFieldId="9" dataDxfId="8"/>
    <tableColumn id="1" xr3:uid="{4324974F-EFEA-4068-90F4-EEFD7FF98CEE}" uniqueName="1" name="Mese" queryTableFieldId="1" dataDxfId="7"/>
    <tableColumn id="2" xr3:uid="{17DDC0FE-364B-41DF-996D-922520C663FB}" uniqueName="2" name="Modifica" queryTableFieldId="2" dataDxfId="6"/>
    <tableColumn id="3" xr3:uid="{42843C63-4EC8-4FE2-A3B4-90559FA8F33F}" uniqueName="3" name="Tipologia" queryTableFieldId="3" dataDxfId="5"/>
    <tableColumn id="4" xr3:uid="{F046686D-06D9-4231-BDD0-60E8ED568B7A}" uniqueName="4" name="Data inizio" queryTableFieldId="4" dataDxfId="4"/>
    <tableColumn id="5" xr3:uid="{E0CC8F61-8F41-4EF9-A687-8D9401DDC957}" uniqueName="5" name="Data fine" queryTableFieldId="5" dataDxfId="3"/>
    <tableColumn id="6" xr3:uid="{277EF897-BAAA-4081-A771-13E3054E221A}" uniqueName="6" name="Nome Gara" queryTableFieldId="6" dataDxfId="2"/>
    <tableColumn id="7" xr3:uid="{BCA6A92D-EB5B-49A4-BD73-B92E4889DFAB}" uniqueName="7" name="Circolo" queryTableFieldId="7" dataDxfId="1"/>
    <tableColumn id="8" xr3:uid="{907DFF4C-05B7-4B6F-A5E1-C971A5546457}" uniqueName="8" name="Zona" queryTableFieldId="8" dataDxfId="0"/>
    <tableColumn id="10" xr3:uid="{F416FA17-B166-4F50-8B14-F138ED3300F5}" uniqueName="10" name="Colonna2" queryTableFieldId="14"/>
  </tableColumns>
  <tableStyleInfo name="TableStyleMedium7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502485D4-7680-4834-AF60-DF2F9EECA1E3}" name="Gennaio" displayName="Gennaio" ref="A1:O3" tableType="queryTable" totalsRowShown="0">
  <autoFilter ref="A1:O3" xr:uid="{567CF0CB-D657-4163-B55F-276E7B29ABF5}"/>
  <tableColumns count="15">
    <tableColumn id="9" xr3:uid="{A41628D0-23E1-4D5C-9FB5-7B29D1B762BE}" uniqueName="9" name="Colonna1" queryTableFieldId="12"/>
    <tableColumn id="8" xr3:uid="{B0CFBE89-0D4E-4B4D-BC6D-DD6F70925FE6}" uniqueName="8" name="Mese" queryTableFieldId="8"/>
    <tableColumn id="1" xr3:uid="{89444787-BEA2-45E9-9FCB-9DDB0E618B60}" uniqueName="1" name="Modifica" queryTableFieldId="1" dataDxfId="66"/>
    <tableColumn id="2" xr3:uid="{699B1DE2-2606-4002-BE5F-927E310EA1BC}" uniqueName="2" name="Tipologia" queryTableFieldId="2"/>
    <tableColumn id="3" xr3:uid="{AD6863E6-9841-49A0-BC2B-7500BD12C2D7}" uniqueName="3" name="Data inizio" queryTableFieldId="3"/>
    <tableColumn id="4" xr3:uid="{59542A96-DC79-43E2-B5B1-B4BCC8CC3794}" uniqueName="4" name="Data fine" queryTableFieldId="4"/>
    <tableColumn id="5" xr3:uid="{605B10DF-0656-464E-8CA7-9F95F45CE9FD}" uniqueName="5" name="Nome Gara" queryTableFieldId="5" dataDxfId="65"/>
    <tableColumn id="6" xr3:uid="{D6F91D92-D7AB-447A-8DCE-4CEC2494E866}" uniqueName="6" name="Circolo" queryTableFieldId="6"/>
    <tableColumn id="7" xr3:uid="{AFD5DBF8-0B9D-4038-933C-7108F30A7A36}" uniqueName="7" name="Zona" queryTableFieldId="7"/>
    <tableColumn id="10" xr3:uid="{9E4F4047-1695-4C8C-B6F3-12C44AF505B2}" uniqueName="10" name="Colonna3" queryTableFieldId="16"/>
    <tableColumn id="11" xr3:uid="{EE2566FC-0E84-4E10-B685-12E98B1D4869}" uniqueName="11" name="Data piena inizio" queryTableFieldId="17"/>
    <tableColumn id="12" xr3:uid="{4DE80ED7-D25F-4E69-B34F-2436D9F2C9DD}" uniqueName="12" name="Data piena fine" queryTableFieldId="18"/>
    <tableColumn id="13" xr3:uid="{C43E7FEB-F052-490D-8B5D-6D4707268AE2}" uniqueName="13" name="Giorno inizio" queryTableFieldId="19"/>
    <tableColumn id="14" xr3:uid="{499B5286-D978-4C6A-99BF-7FA88FF7372E}" uniqueName="14" name="Giorno fine" queryTableFieldId="20"/>
    <tableColumn id="15" xr3:uid="{95936837-A9E7-4327-A008-01F956991D2E}" uniqueName="15" name="Colonna2" queryTableFieldId="21"/>
  </tableColumns>
  <tableStyleInfo name="TableStyleMedium7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364330A-471E-4080-B11C-50B9730F0CBE}" name="Febbraio" displayName="Febbraio" ref="A1:O16" tableType="queryTable" totalsRowShown="0">
  <autoFilter ref="A1:O16" xr:uid="{ADF56DB6-DC01-45AC-9291-3368C6620062}"/>
  <tableColumns count="15">
    <tableColumn id="8" xr3:uid="{6AEEB09D-C895-451D-A7D8-4B567A1BD6FD}" uniqueName="8" name="Colonna1" queryTableFieldId="14"/>
    <tableColumn id="10" xr3:uid="{661F3F53-3465-4E17-B182-4E5DBB9FC578}" uniqueName="10" name="Mese" queryTableFieldId="12"/>
    <tableColumn id="1" xr3:uid="{2C5B13CC-1B7E-4F95-B80A-8AC7E1F08093}" uniqueName="1" name="Modifica" queryTableFieldId="1" dataDxfId="64"/>
    <tableColumn id="2" xr3:uid="{F093E017-962D-4228-B455-F35E67737C12}" uniqueName="2" name="Tipologia" queryTableFieldId="2"/>
    <tableColumn id="3" xr3:uid="{440E137E-C6BD-4E69-8889-FBC48A11CE80}" uniqueName="3" name="Data inizio" queryTableFieldId="3"/>
    <tableColumn id="4" xr3:uid="{B22E58C3-9AF2-4DDB-86F4-FC2B08A26133}" uniqueName="4" name="Data fine" queryTableFieldId="4"/>
    <tableColumn id="5" xr3:uid="{6D3E8EB0-1F1D-47CF-BFC6-295A0BC96DF0}" uniqueName="5" name="Nome Gara" queryTableFieldId="5" dataDxfId="63"/>
    <tableColumn id="6" xr3:uid="{0A0090E9-E664-4446-8702-B4C89540E1BE}" uniqueName="6" name="Circolo" queryTableFieldId="6"/>
    <tableColumn id="7" xr3:uid="{D94D259C-1F18-41A1-B173-4F1A2BFF87A4}" uniqueName="7" name="Zona" queryTableFieldId="7"/>
    <tableColumn id="9" xr3:uid="{C3B0CD17-DB84-4099-A443-6B4756872C0B}" uniqueName="9" name="Colonna3" queryTableFieldId="18"/>
    <tableColumn id="11" xr3:uid="{9C1D3471-72D6-4FE4-A9CB-8A5D55E7492E}" uniqueName="11" name="Data piena inizio" queryTableFieldId="19"/>
    <tableColumn id="12" xr3:uid="{005E5B4E-6C45-4B6B-99D6-7D4B96CAF15B}" uniqueName="12" name="Data piena fine" queryTableFieldId="20"/>
    <tableColumn id="13" xr3:uid="{3E0A29FF-3967-4D6A-8818-F1664899A17F}" uniqueName="13" name="Giorno inizio" queryTableFieldId="21"/>
    <tableColumn id="14" xr3:uid="{720558DA-6A92-46AF-83D6-525FEF9F51E9}" uniqueName="14" name="Giorno fine" queryTableFieldId="22"/>
    <tableColumn id="15" xr3:uid="{4FFC2EAF-CAAB-406E-B40C-A7E15E5BA737}" uniqueName="15" name="Colonna2" queryTableFieldId="23"/>
  </tableColumns>
  <tableStyleInfo name="TableStyleMedium7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2B46F4E7-5933-433C-BCB9-94A5166D913D}" name="Marzo" displayName="Marzo" ref="A1:O30" tableType="queryTable" totalsRowShown="0">
  <autoFilter ref="A1:O30" xr:uid="{2F83E93E-959A-499F-9F96-D35723652536}"/>
  <tableColumns count="15">
    <tableColumn id="8" xr3:uid="{B2CD7C28-0E06-4244-98BB-CE931DB97EAF}" uniqueName="8" name="Colonna1" queryTableFieldId="14"/>
    <tableColumn id="10" xr3:uid="{6AFEDF4D-42E2-4B69-B06A-926F59D64BB4}" uniqueName="10" name="Mese" queryTableFieldId="12"/>
    <tableColumn id="1" xr3:uid="{6284C636-3AD0-4437-83A0-FC3BFED45AD8}" uniqueName="1" name="Modifica" queryTableFieldId="1" dataDxfId="47"/>
    <tableColumn id="2" xr3:uid="{B5D04826-959F-4688-B625-8420E701814F}" uniqueName="2" name="Tipologia" queryTableFieldId="2"/>
    <tableColumn id="3" xr3:uid="{6D55E48F-FFE8-4F02-AB34-24D022482814}" uniqueName="3" name="Data inizio" queryTableFieldId="3"/>
    <tableColumn id="4" xr3:uid="{F84F6E40-6382-49DE-8EEC-76830BE77165}" uniqueName="4" name="Data fine" queryTableFieldId="4"/>
    <tableColumn id="5" xr3:uid="{549AC5E5-8DF4-456F-A509-C5B30587E78E}" uniqueName="5" name="Nome Gara" queryTableFieldId="5" dataDxfId="46"/>
    <tableColumn id="6" xr3:uid="{B1FDB067-FC92-490E-BC22-E471DCC6BBB6}" uniqueName="6" name="Circolo" queryTableFieldId="6"/>
    <tableColumn id="7" xr3:uid="{45FE1069-E64D-4A58-B770-72B147C0CF65}" uniqueName="7" name="Zona" queryTableFieldId="7"/>
    <tableColumn id="9" xr3:uid="{B060B6F1-DEF7-43E4-A9D1-682F8A7823D2}" uniqueName="9" name="Colonna3" queryTableFieldId="18"/>
    <tableColumn id="11" xr3:uid="{BF6B8BB3-4F9C-4679-9287-0A6C95FF81D4}" uniqueName="11" name="Data piena inizio" queryTableFieldId="19"/>
    <tableColumn id="12" xr3:uid="{A8EBDB87-C340-4E58-B888-09F2AF0343DD}" uniqueName="12" name="Data piena fine" queryTableFieldId="20"/>
    <tableColumn id="13" xr3:uid="{2D4C8750-B896-4174-B3E2-B524103B2AEE}" uniqueName="13" name="Giorno inizio" queryTableFieldId="21"/>
    <tableColumn id="14" xr3:uid="{F5C58258-3AB5-405E-B314-536343D9638D}" uniqueName="14" name="Giorno fine" queryTableFieldId="22"/>
    <tableColumn id="15" xr3:uid="{8FE3BCC4-F0C9-40DA-BA70-BF3873CB0508}" uniqueName="15" name="Colonna2" queryTableFieldId="23"/>
  </tableColumns>
  <tableStyleInfo name="TableStyleMedium7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FD5EF7CD-01A7-4ACA-A014-32A8B1406AF3}" name="Aprile" displayName="Aprile" ref="A1:O41" tableType="queryTable" totalsRowShown="0">
  <autoFilter ref="A1:O41" xr:uid="{78AD2F2A-96A8-4823-BFBB-0115AB0DCBEA}"/>
  <tableColumns count="15">
    <tableColumn id="9" xr3:uid="{A5A167DF-84B8-4AF9-9EA6-57BB08DB0D53}" uniqueName="9" name="Colonna1" queryTableFieldId="9"/>
    <tableColumn id="1" xr3:uid="{ED80755B-99CE-4BDD-B000-268A7547C3FC}" uniqueName="1" name="Mese" queryTableFieldId="1" dataDxfId="45"/>
    <tableColumn id="2" xr3:uid="{0F3E52CA-AB49-4045-8C74-70537C1E9E39}" uniqueName="2" name="Modifica" queryTableFieldId="2"/>
    <tableColumn id="3" xr3:uid="{C36919E1-6CAA-421B-B1C3-DF07FB3A1374}" uniqueName="3" name="Tipologia" queryTableFieldId="3"/>
    <tableColumn id="4" xr3:uid="{276ACF7C-295E-4F63-833C-53C9973DB56A}" uniqueName="4" name="Data inizio" queryTableFieldId="4"/>
    <tableColumn id="5" xr3:uid="{D1AEF19F-C7DA-4972-A6EC-7CFF38477370}" uniqueName="5" name="Data fine" queryTableFieldId="5"/>
    <tableColumn id="6" xr3:uid="{85337DAC-2270-4A77-9E9B-89DB835F57BD}" uniqueName="6" name="Nome Gara" queryTableFieldId="6" dataDxfId="44"/>
    <tableColumn id="7" xr3:uid="{57A660C0-3A65-46EF-A82E-C4BE68B20235}" uniqueName="7" name="Circolo" queryTableFieldId="7"/>
    <tableColumn id="8" xr3:uid="{DAD08D66-8DF9-4128-96F4-6809FA1362AD}" uniqueName="8" name="Zona" queryTableFieldId="8"/>
    <tableColumn id="10" xr3:uid="{3DE18BC2-7FD2-4931-83B6-E6ADA7E32DCD}" uniqueName="10" name="Colonna3" queryTableFieldId="13"/>
    <tableColumn id="11" xr3:uid="{59353905-338F-4A46-BF44-F9277C70DD54}" uniqueName="11" name="Data piena inizio" queryTableFieldId="14"/>
    <tableColumn id="12" xr3:uid="{D64FD42D-E3C6-47D6-A0A5-F74EF0E20EAC}" uniqueName="12" name="Data piena fine" queryTableFieldId="15"/>
    <tableColumn id="13" xr3:uid="{EC52AF33-D79F-4026-85EA-3721E3958F79}" uniqueName="13" name="Giorno inizio" queryTableFieldId="16"/>
    <tableColumn id="14" xr3:uid="{0F2D30CE-26C7-44F9-8E1A-891C886C24AE}" uniqueName="14" name="Giorno fine" queryTableFieldId="17"/>
    <tableColumn id="15" xr3:uid="{94093133-ECC9-4DAA-BE81-3F60F396384B}" uniqueName="15" name="Colonna2" queryTableFieldId="18"/>
  </tableColumns>
  <tableStyleInfo name="TableStyleMedium7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32D2DA69-FC6B-46DF-8B2B-A550A8767491}" name="Maggio" displayName="Maggio" ref="A1:O50" tableType="queryTable" totalsRowShown="0">
  <autoFilter ref="A1:O50" xr:uid="{569E778B-72E9-401D-82C9-D45F316B6370}"/>
  <tableColumns count="15">
    <tableColumn id="9" xr3:uid="{B8A27E3D-CE07-4D8E-8126-377102851CE6}" uniqueName="9" name="Colonna1" queryTableFieldId="9"/>
    <tableColumn id="1" xr3:uid="{4BFDFA69-FDB4-4FEA-93E4-AD547BD41608}" uniqueName="1" name="Mese" queryTableFieldId="1" dataDxfId="43"/>
    <tableColumn id="2" xr3:uid="{75BD0CB1-65FB-4FB6-8C3E-6FD74811B75C}" uniqueName="2" name="Modifica" queryTableFieldId="2"/>
    <tableColumn id="3" xr3:uid="{1F313B2C-D63E-443F-8F42-E0D11290689D}" uniqueName="3" name="Tipologia" queryTableFieldId="3"/>
    <tableColumn id="4" xr3:uid="{333DFA15-EC69-4B0C-B68B-08E03C001EB5}" uniqueName="4" name="Data inizio" queryTableFieldId="4"/>
    <tableColumn id="5" xr3:uid="{1B65B2FD-991F-45A9-971B-A811C77AED80}" uniqueName="5" name="Data fine" queryTableFieldId="5"/>
    <tableColumn id="6" xr3:uid="{A5B9CC60-2B00-40EE-99B8-4E06D5B912F0}" uniqueName="6" name="Nome Gara" queryTableFieldId="6" dataDxfId="42"/>
    <tableColumn id="7" xr3:uid="{A8AC35F2-1950-48DA-830C-D9F5611D4B89}" uniqueName="7" name="Circolo" queryTableFieldId="7"/>
    <tableColumn id="8" xr3:uid="{6681601B-A69A-451A-8042-1E2F3F5B7AFF}" uniqueName="8" name="Zona" queryTableFieldId="8"/>
    <tableColumn id="10" xr3:uid="{9E39AA5A-8555-44DC-B657-37EA13DE0B09}" uniqueName="10" name="Colonna3" queryTableFieldId="13"/>
    <tableColumn id="11" xr3:uid="{1C18F78D-F35A-4105-9A81-E4A2416AC740}" uniqueName="11" name="Data piena inizio" queryTableFieldId="14"/>
    <tableColumn id="12" xr3:uid="{0875072E-E38C-40CF-BB2D-C9B5279314A5}" uniqueName="12" name="Data piena fine" queryTableFieldId="15"/>
    <tableColumn id="13" xr3:uid="{7815C853-5E1F-4CE3-83AB-E342888D2C7F}" uniqueName="13" name="Giorno inizio" queryTableFieldId="16"/>
    <tableColumn id="14" xr3:uid="{9872CA36-7C7F-4ABF-8CDF-26295CB8B1BE}" uniqueName="14" name="Giorno fine" queryTableFieldId="17"/>
    <tableColumn id="15" xr3:uid="{7ADC65A4-E058-4507-8278-56713AA36DCD}" uniqueName="15" name="Colonna2" queryTableFieldId="18"/>
  </tableColumns>
  <tableStyleInfo name="TableStyleMedium7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64AA4525-6CE9-4E1A-B972-007CEBAA933A}" name="Giugno" displayName="Giugno" ref="A1:O76" tableType="queryTable" totalsRowShown="0">
  <autoFilter ref="A1:O76" xr:uid="{3B0E0B95-93C9-45FA-8F00-BADA51A991A8}"/>
  <tableColumns count="15">
    <tableColumn id="9" xr3:uid="{BBB62A51-057C-423D-AB82-570683E285DF}" uniqueName="9" name="Colonna1" queryTableFieldId="9"/>
    <tableColumn id="1" xr3:uid="{9E6BBE0B-3904-4E96-AEBA-22965984494D}" uniqueName="1" name="Mese" queryTableFieldId="1" dataDxfId="41"/>
    <tableColumn id="2" xr3:uid="{C9E41139-6138-43F8-B6A0-F31A5DB54BDD}" uniqueName="2" name="Modifica" queryTableFieldId="2"/>
    <tableColumn id="3" xr3:uid="{21E55CB6-E907-49FB-8E63-F37DCB3FE121}" uniqueName="3" name="Tipologia" queryTableFieldId="3"/>
    <tableColumn id="4" xr3:uid="{BDFD8598-395D-45A1-88D0-4817140CB3BB}" uniqueName="4" name="Data inizio" queryTableFieldId="4"/>
    <tableColumn id="5" xr3:uid="{C883223C-3256-4E08-840C-802755BAECB1}" uniqueName="5" name="Data fine" queryTableFieldId="5"/>
    <tableColumn id="6" xr3:uid="{00D956CF-A070-4070-9CA2-66FAAD366E54}" uniqueName="6" name="Nome Gara" queryTableFieldId="6" dataDxfId="40"/>
    <tableColumn id="7" xr3:uid="{CE8110EE-3106-4B78-86F3-D5A62B68BEC3}" uniqueName="7" name="Circolo" queryTableFieldId="7"/>
    <tableColumn id="8" xr3:uid="{EC94CE3F-271B-47B0-881C-ED275DE2B2D0}" uniqueName="8" name="Zona" queryTableFieldId="8"/>
    <tableColumn id="10" xr3:uid="{95CB3DBB-2EC3-46E2-8AFF-C66A52C613C4}" uniqueName="10" name="Colonna3" queryTableFieldId="13"/>
    <tableColumn id="11" xr3:uid="{DD754FEC-6A8A-40D8-9951-20FEA60C0390}" uniqueName="11" name="Data piena inizio" queryTableFieldId="14"/>
    <tableColumn id="12" xr3:uid="{B20AEB9F-A668-42C2-981F-5920448318D6}" uniqueName="12" name="Data piena fine" queryTableFieldId="15"/>
    <tableColumn id="13" xr3:uid="{48E05FCA-07CF-4F7A-B78A-6BF68EBD34DA}" uniqueName="13" name="Giorno inizio" queryTableFieldId="16"/>
    <tableColumn id="14" xr3:uid="{008039B4-A362-4C30-AA13-C79AF83E2AE4}" uniqueName="14" name="Giorno fine" queryTableFieldId="17"/>
    <tableColumn id="15" xr3:uid="{EDFABCAA-8BCB-4B28-B0D5-170E6DB625CE}" uniqueName="15" name="Colonna2" queryTableFieldId="18"/>
  </tableColumns>
  <tableStyleInfo name="TableStyleMedium7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D9299136-7F20-42B1-884D-74065A770D63}" name="Luglio" displayName="Luglio" ref="A1:O74" tableType="queryTable" totalsRowShown="0">
  <autoFilter ref="A1:O74" xr:uid="{35380323-C925-4D50-B62B-0FA592CCF382}"/>
  <tableColumns count="15">
    <tableColumn id="9" xr3:uid="{8F004FCE-CC9A-4665-8FE2-4D68F312B4EA}" uniqueName="9" name="Colonna1" queryTableFieldId="9"/>
    <tableColumn id="1" xr3:uid="{FCD93415-535A-42FB-BC5A-AD9E4D936B5E}" uniqueName="1" name="Mese" queryTableFieldId="1" dataDxfId="39"/>
    <tableColumn id="2" xr3:uid="{F7B4A431-DB91-4018-A5BB-AEC35F98A07A}" uniqueName="2" name="Modifica" queryTableFieldId="2"/>
    <tableColumn id="3" xr3:uid="{72C06F35-560A-401E-B0A7-41DB01B48882}" uniqueName="3" name="Tipologia" queryTableFieldId="3"/>
    <tableColumn id="4" xr3:uid="{CBCBC2B5-9C5B-4822-A7A4-AC884DF55D1E}" uniqueName="4" name="Data inizio" queryTableFieldId="4"/>
    <tableColumn id="5" xr3:uid="{BB70D60E-D241-4CE8-81C3-FA6F60BA210B}" uniqueName="5" name="Data fine" queryTableFieldId="5"/>
    <tableColumn id="6" xr3:uid="{452FF458-20F2-47EB-B8FE-37BD8FBAFEFE}" uniqueName="6" name="Nome Gara" queryTableFieldId="6" dataDxfId="38"/>
    <tableColumn id="7" xr3:uid="{99F69B47-2EC1-485D-8834-E9A117EA96FF}" uniqueName="7" name="Circolo" queryTableFieldId="7"/>
    <tableColumn id="8" xr3:uid="{4F4AAD59-ECD2-4373-ABE4-8C9E68FAB5C7}" uniqueName="8" name="Zona" queryTableFieldId="8"/>
    <tableColumn id="10" xr3:uid="{41A9BBC3-873C-4A2B-BF1A-EE1BA48FC4C8}" uniqueName="10" name="Colonna3" queryTableFieldId="13"/>
    <tableColumn id="11" xr3:uid="{5C8F2EC1-028C-4C37-8F28-E2421D0E4A14}" uniqueName="11" name="Data piena inizio" queryTableFieldId="14"/>
    <tableColumn id="12" xr3:uid="{7698B2BD-A35A-4F40-A531-347C162722F0}" uniqueName="12" name="Data piena fine" queryTableFieldId="15"/>
    <tableColumn id="13" xr3:uid="{A6FE905B-1D8F-4B41-B8CD-3F5660A85641}" uniqueName="13" name="Giorno inizio" queryTableFieldId="16"/>
    <tableColumn id="14" xr3:uid="{C0AB0DF1-F4EE-4FC8-A9DA-2085A0517089}" uniqueName="14" name="Giorno fine" queryTableFieldId="17"/>
    <tableColumn id="15" xr3:uid="{80685742-7EC7-46A1-9891-D5F2ABE304D1}" uniqueName="15" name="Colonna2" queryTableFieldId="18"/>
  </tableColumns>
  <tableStyleInfo name="TableStyleMedium7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3E9DC933-EAAC-42D7-9800-D5244692B3F6}" name="Agosto" displayName="Agosto" ref="A1:O48" tableType="queryTable" totalsRowShown="0">
  <autoFilter ref="A1:O48" xr:uid="{E8577C66-08FB-470F-B958-993E77A517F6}"/>
  <tableColumns count="15">
    <tableColumn id="9" xr3:uid="{BD757823-DF12-4C22-AE3D-8760507983C3}" uniqueName="9" name="Colonna1" queryTableFieldId="9"/>
    <tableColumn id="1" xr3:uid="{C17CBD0C-F210-4698-90F2-99A29048E70F}" uniqueName="1" name="Mese" queryTableFieldId="1" dataDxfId="37"/>
    <tableColumn id="2" xr3:uid="{D5E9BD32-BABD-465C-A774-4013B7C04A8A}" uniqueName="2" name="Modifica" queryTableFieldId="2"/>
    <tableColumn id="3" xr3:uid="{A42795AA-9BD3-4B30-9313-4AD32B93121D}" uniqueName="3" name="Tipologia" queryTableFieldId="3"/>
    <tableColumn id="4" xr3:uid="{619FA614-DCA0-48CA-8078-EA86A80E20FA}" uniqueName="4" name="Data inizio" queryTableFieldId="4"/>
    <tableColumn id="5" xr3:uid="{E8DCBB52-90F2-4AC6-A4D7-67FF710CBA56}" uniqueName="5" name="Data fine" queryTableFieldId="5"/>
    <tableColumn id="6" xr3:uid="{5F7443E2-F904-469D-A0B1-B435546DE534}" uniqueName="6" name="Nome Gara" queryTableFieldId="6" dataDxfId="36"/>
    <tableColumn id="7" xr3:uid="{54817663-F931-4428-AC8D-3853DCB7B9DC}" uniqueName="7" name="Circolo" queryTableFieldId="7"/>
    <tableColumn id="8" xr3:uid="{F0D35868-3263-43FF-81EE-00EE7007CF12}" uniqueName="8" name="Zona" queryTableFieldId="8"/>
    <tableColumn id="10" xr3:uid="{37711771-ED73-49D4-A803-70D31504CACF}" uniqueName="10" name="Colonna3" queryTableFieldId="13"/>
    <tableColumn id="11" xr3:uid="{1B824932-A357-493D-A978-065AF818AF6C}" uniqueName="11" name="Data piena inizio" queryTableFieldId="14"/>
    <tableColumn id="12" xr3:uid="{8D78F8C7-41DD-43C6-A775-D414324D08EE}" uniqueName="12" name="Data piena fine" queryTableFieldId="15"/>
    <tableColumn id="13" xr3:uid="{C5724AC6-CD43-4484-8439-402596913D03}" uniqueName="13" name="Giorno inizio" queryTableFieldId="16"/>
    <tableColumn id="14" xr3:uid="{3E8C50C6-3E19-4A4A-B6F6-8486A2AA8824}" uniqueName="14" name="Giorno fine" queryTableFieldId="17"/>
    <tableColumn id="15" xr3:uid="{8B6C9290-CB6B-4AF0-8B39-CBE2C769273F}" uniqueName="15" name="Colonna2" queryTableFieldId="18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E67103B-0B96-4901-91F3-13A788B80749}" name="Append1" displayName="Append1" ref="A1:G23" totalsRowShown="0" headerRowDxfId="452" headerRowBorderDxfId="451" tableBorderDxfId="450" totalsRowBorderDxfId="449">
  <autoFilter ref="A1:G23" xr:uid="{8F724396-2937-48DA-9CC1-3ECC0FDF72E2}"/>
  <tableColumns count="7">
    <tableColumn id="1" xr3:uid="{CBFBD5E5-5EE3-4784-B9D1-ABA232061959}" name="Tipologia" dataDxfId="448"/>
    <tableColumn id="2" xr3:uid="{FB758567-7774-4A33-A2DB-7D6E9FB76B82}" name="Modifica" dataDxfId="447"/>
    <tableColumn id="3" xr3:uid="{9D390118-F4BE-4FA1-B34E-D5C129A86703}" name="Mese" dataDxfId="446"/>
    <tableColumn id="4" xr3:uid="{13E4E791-0F0C-4E89-B1B9-562CB1131F55}" name="Colonna1" dataDxfId="445"/>
    <tableColumn id="5" xr3:uid="{2D6B0800-7F44-4B45-96E9-A196E5B53BF0}" name="Nome Gara" dataDxfId="444"/>
    <tableColumn id="6" xr3:uid="{DE010FC4-CEBC-4C27-A0B0-B2FACDBEF6F9}" name="Circolo" dataDxfId="443"/>
    <tableColumn id="7" xr3:uid="{37E92E55-95D0-4DB0-BC15-B7AB021050F7}" name="Zona" dataDxfId="442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973B1813-1359-47C2-874D-93C21B2054E5}" name="Settembre" displayName="Settembre" ref="A1:O55" tableType="queryTable" totalsRowShown="0">
  <autoFilter ref="A1:O55" xr:uid="{3FE9F7ED-90B8-445C-89BB-D75FCDFA9D42}"/>
  <tableColumns count="15">
    <tableColumn id="9" xr3:uid="{99B9059C-773A-4CDB-BBAF-BDA644E7FDB6}" uniqueName="9" name="Colonna1" queryTableFieldId="9"/>
    <tableColumn id="1" xr3:uid="{940EE904-8D0E-4BEC-86E3-AFA9D72EA7B1}" uniqueName="1" name="Mese" queryTableFieldId="1" dataDxfId="25"/>
    <tableColumn id="2" xr3:uid="{75BCDC89-159E-428E-B986-76D05993E2E0}" uniqueName="2" name="Modifica" queryTableFieldId="2"/>
    <tableColumn id="3" xr3:uid="{4B25BB76-1F7E-4F12-88FA-B52A70E51EF4}" uniqueName="3" name="Tipologia" queryTableFieldId="3"/>
    <tableColumn id="4" xr3:uid="{BD2788B0-3B9B-4757-B521-872F9520ABD5}" uniqueName="4" name="Data inizio" queryTableFieldId="4"/>
    <tableColumn id="5" xr3:uid="{34A7E8D4-87F1-46C5-90FF-416E9F72168F}" uniqueName="5" name="Data fine" queryTableFieldId="5"/>
    <tableColumn id="6" xr3:uid="{478D3247-CCED-481A-9B2F-B9E9AEC94DC9}" uniqueName="6" name="Nome Gara" queryTableFieldId="6" dataDxfId="24"/>
    <tableColumn id="7" xr3:uid="{05903AD5-4B13-41CF-9B6B-1C09AB1DC34D}" uniqueName="7" name="Circolo" queryTableFieldId="7"/>
    <tableColumn id="8" xr3:uid="{72D3DE50-29C8-41EF-8308-4E22CBA9E5AB}" uniqueName="8" name="Zona" queryTableFieldId="8"/>
    <tableColumn id="10" xr3:uid="{D2BA9D57-3BF6-4124-8DC3-76D796719E65}" uniqueName="10" name="Colonna3" queryTableFieldId="13"/>
    <tableColumn id="11" xr3:uid="{9F7D0025-CE19-448B-B090-28BFAEC6D36F}" uniqueName="11" name="Data piena inizio" queryTableFieldId="14"/>
    <tableColumn id="12" xr3:uid="{EC89AF78-4066-46A2-BBC7-B4AFA75E6C14}" uniqueName="12" name="Data piena fine" queryTableFieldId="15"/>
    <tableColumn id="13" xr3:uid="{3CEB20FE-F21A-4C4D-9807-9975370AB514}" uniqueName="13" name="Giorno inizio" queryTableFieldId="16"/>
    <tableColumn id="14" xr3:uid="{654360BC-BE2E-4884-A8A0-6C63B29FAE73}" uniqueName="14" name="Giorno fine" queryTableFieldId="17"/>
    <tableColumn id="15" xr3:uid="{97CC2B78-BC41-450B-BBBE-462FAC8D954B}" uniqueName="15" name="Colonna2" queryTableFieldId="18"/>
  </tableColumns>
  <tableStyleInfo name="TableStyleMedium7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266D1DB9-C244-4801-96F9-46616A9516BB}" name="Ottobre" displayName="Ottobre" ref="A1:O56" tableType="queryTable" totalsRowShown="0">
  <autoFilter ref="A1:O56" xr:uid="{C202486F-8C93-4B33-97DD-11AA0E163863}"/>
  <tableColumns count="15">
    <tableColumn id="9" xr3:uid="{356CAA6C-F8B6-4345-8953-9E5DEC63D62C}" uniqueName="9" name="Colonna1" queryTableFieldId="9"/>
    <tableColumn id="1" xr3:uid="{5870F84B-28FA-40F5-9543-A0F35D2B53F3}" uniqueName="1" name="Mese" queryTableFieldId="1" dataDxfId="23"/>
    <tableColumn id="2" xr3:uid="{B6BA4575-A0C9-483B-BFF6-97823D21B3ED}" uniqueName="2" name="Modifica" queryTableFieldId="2"/>
    <tableColumn id="3" xr3:uid="{C1D59C5F-69D6-4070-8170-007207C862A9}" uniqueName="3" name="Tipologia" queryTableFieldId="3"/>
    <tableColumn id="4" xr3:uid="{E33D8140-C6FC-4FBA-AA6A-2AA5BAE81028}" uniqueName="4" name="Data inizio" queryTableFieldId="4"/>
    <tableColumn id="5" xr3:uid="{5FF91567-E809-4618-B1D7-8EF28FA4F80E}" uniqueName="5" name="Data fine" queryTableFieldId="5"/>
    <tableColumn id="6" xr3:uid="{1BFCE6FC-C842-4281-97D8-66D548FEE1A8}" uniqueName="6" name="Nome Gara" queryTableFieldId="6" dataDxfId="22"/>
    <tableColumn id="7" xr3:uid="{7E44ABFB-1CE9-487C-9B2B-6F44963C5FCC}" uniqueName="7" name="Circolo" queryTableFieldId="7"/>
    <tableColumn id="8" xr3:uid="{A86D8D49-D94D-4801-BEBA-ED9179EBED5E}" uniqueName="8" name="Zona" queryTableFieldId="8"/>
    <tableColumn id="10" xr3:uid="{CE4C024B-97C5-42EE-BAD7-D110F365F68E}" uniqueName="10" name="Colonna3" queryTableFieldId="13"/>
    <tableColumn id="11" xr3:uid="{0FF24F7F-F30A-4181-8F91-6832CCCA5641}" uniqueName="11" name="Data piena inizio" queryTableFieldId="14"/>
    <tableColumn id="12" xr3:uid="{9DF18366-4F6F-46FD-A6E5-B2298AE0970E}" uniqueName="12" name="Data piena fine" queryTableFieldId="15"/>
    <tableColumn id="13" xr3:uid="{8AC15B3B-F4FB-4253-AF87-49B49B69AA56}" uniqueName="13" name="Giorno inizio" queryTableFieldId="16"/>
    <tableColumn id="14" xr3:uid="{3FF78C7C-EABF-48AB-AC31-D163E806229B}" uniqueName="14" name="Giorno fine" queryTableFieldId="17"/>
    <tableColumn id="15" xr3:uid="{2AE36E47-4FDD-4C2F-B3F6-6A304DCDB776}" uniqueName="15" name="Colonna2" queryTableFieldId="18"/>
  </tableColumns>
  <tableStyleInfo name="TableStyleMedium7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7743A7BE-6B2B-4AC5-A408-3A4A1E0F8DBB}" name="Novembre" displayName="Novembre" ref="A1:O28" tableType="queryTable" totalsRowShown="0">
  <autoFilter ref="A1:O28" xr:uid="{290C863C-1B90-490B-A9B4-E316A0EC3B65}"/>
  <tableColumns count="15">
    <tableColumn id="9" xr3:uid="{83EDB8C5-6898-4093-9888-215BBAD705C6}" uniqueName="9" name="Colonna1" queryTableFieldId="9"/>
    <tableColumn id="1" xr3:uid="{7BBD1C0D-D9CD-44E5-A091-71E9EA9A625A}" uniqueName="1" name="Mese" queryTableFieldId="1" dataDxfId="21"/>
    <tableColumn id="2" xr3:uid="{827EA689-9FD8-4E10-8CE5-E71F7D60AE6B}" uniqueName="2" name="Modifica" queryTableFieldId="2"/>
    <tableColumn id="3" xr3:uid="{22E867FC-A063-495E-8B9F-652596EDE88F}" uniqueName="3" name="Tipologia" queryTableFieldId="3"/>
    <tableColumn id="4" xr3:uid="{69060AC0-D220-41E5-84B7-ED04BDA49227}" uniqueName="4" name="Data inizio" queryTableFieldId="4"/>
    <tableColumn id="5" xr3:uid="{18E1DCF5-94D5-42A1-892D-F5719A3D55C7}" uniqueName="5" name="Data fine" queryTableFieldId="5"/>
    <tableColumn id="6" xr3:uid="{994D78D9-6EF5-46D9-9A3A-7F769E699F2F}" uniqueName="6" name="Nome Gara" queryTableFieldId="6" dataDxfId="20"/>
    <tableColumn id="7" xr3:uid="{FFDB3DFE-FBB7-4377-953F-FBD2D7CD998F}" uniqueName="7" name="Circolo" queryTableFieldId="7"/>
    <tableColumn id="8" xr3:uid="{61CEC896-4611-4A5F-8AE9-6ED1E5607CF5}" uniqueName="8" name="Zona" queryTableFieldId="8"/>
    <tableColumn id="10" xr3:uid="{2FD53113-A124-4883-9BE0-160A575F78C7}" uniqueName="10" name="Colonna3" queryTableFieldId="13"/>
    <tableColumn id="11" xr3:uid="{D448B879-EE41-42F2-8278-322EB60882E4}" uniqueName="11" name="Data piena inizio" queryTableFieldId="14"/>
    <tableColumn id="12" xr3:uid="{3F00F4E6-4D66-4083-906E-270109F8C73C}" uniqueName="12" name="Data piena fine" queryTableFieldId="15"/>
    <tableColumn id="13" xr3:uid="{48CAF207-21E7-4E73-B840-1607B13ED4D2}" uniqueName="13" name="Giorno inizio" queryTableFieldId="16"/>
    <tableColumn id="14" xr3:uid="{4FFC32D5-618A-4FF7-B633-5144BCD7D0DD}" uniqueName="14" name="Giorno fine" queryTableFieldId="17"/>
    <tableColumn id="15" xr3:uid="{9363ACA4-6707-4206-ADF6-F73D1947BC73}" uniqueName="15" name="Colonna2" queryTableFieldId="18"/>
  </tableColumns>
  <tableStyleInfo name="TableStyleMedium7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F4D30E95-7AB4-4A7F-9D3B-316D2B7C8629}" name="Dicembre" displayName="Dicembre" ref="A1:O3" tableType="queryTable" totalsRowShown="0">
  <autoFilter ref="A1:O3" xr:uid="{DB2BEB20-BED2-45D7-908A-594951686553}"/>
  <tableColumns count="15">
    <tableColumn id="9" xr3:uid="{DE5E6748-216F-4F5A-A1EE-C6A69F0D4A33}" uniqueName="9" name="Colonna1" queryTableFieldId="9"/>
    <tableColumn id="1" xr3:uid="{2B82B6AB-E454-4F0D-B86E-B9160C2D1664}" uniqueName="1" name="Mese" queryTableFieldId="1" dataDxfId="19"/>
    <tableColumn id="2" xr3:uid="{BF951C2C-7557-468D-A994-53DCE3CC9CD1}" uniqueName="2" name="Modifica" queryTableFieldId="2"/>
    <tableColumn id="3" xr3:uid="{E5E6358A-AF9C-4AA9-8AB4-3C76391B16E4}" uniqueName="3" name="Tipologia" queryTableFieldId="3"/>
    <tableColumn id="4" xr3:uid="{C3112361-EB51-48A8-9744-F14764B56532}" uniqueName="4" name="Data inizio" queryTableFieldId="4"/>
    <tableColumn id="5" xr3:uid="{82BFA536-ECED-4758-B1EC-C622FD6F5331}" uniqueName="5" name="Data fine" queryTableFieldId="5" dataDxfId="18"/>
    <tableColumn id="6" xr3:uid="{A6D2C75F-11EF-4EAA-894F-93D3B1F1EAC1}" uniqueName="6" name="Nome Gara" queryTableFieldId="6" dataDxfId="17"/>
    <tableColumn id="7" xr3:uid="{2D17EBF5-F966-4E7E-8CF3-6743FC154E03}" uniqueName="7" name="Circolo" queryTableFieldId="7"/>
    <tableColumn id="8" xr3:uid="{3F4682A0-B5AA-4B7E-B775-6B5A4575E34B}" uniqueName="8" name="Zona" queryTableFieldId="8"/>
    <tableColumn id="10" xr3:uid="{C355C3E7-4B2E-4104-BDF1-4998DA755543}" uniqueName="10" name="Colonna3" queryTableFieldId="13"/>
    <tableColumn id="11" xr3:uid="{FFF6A206-5A16-471F-93F0-E3E920CD3F00}" uniqueName="11" name="Data piena inizio" queryTableFieldId="14"/>
    <tableColumn id="12" xr3:uid="{34142737-A337-436D-9207-B7298FA8D57D}" uniqueName="12" name="Data piena fine" queryTableFieldId="15"/>
    <tableColumn id="13" xr3:uid="{FF981BE3-77F9-4F7B-9E57-CC0309934D7B}" uniqueName="13" name="Giorno inizio" queryTableFieldId="16"/>
    <tableColumn id="14" xr3:uid="{10F34DBC-9350-4CBE-A7B0-655C75F9D962}" uniqueName="14" name="Giorno fine" queryTableFieldId="17"/>
    <tableColumn id="15" xr3:uid="{0D387606-6C8E-4E90-830A-3DBA5B9A279B}" uniqueName="15" name="Colonna2" queryTableFieldId="18"/>
  </tableColumns>
  <tableStyleInfo name="TableStyleMedium7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C5DF4CA-0BF7-413D-9A96-3352D54154C4}" name="DICEMBRE2021" displayName="DICEMBRE2021" ref="A1:J11" tableType="queryTable" totalsRowShown="0">
  <autoFilter ref="A1:J11" xr:uid="{DC5DF4CA-0BF7-413D-9A96-3352D54154C4}"/>
  <tableColumns count="10">
    <tableColumn id="1" xr3:uid="{973178F4-6860-43EC-A120-9C1F918FC0BF}" uniqueName="1" name="Colonna1" queryTableFieldId="1" dataDxfId="16"/>
    <tableColumn id="2" xr3:uid="{A76FC0E1-BA27-4208-9D19-C949674BF168}" uniqueName="2" name="Mese" queryTableFieldId="2" dataDxfId="15"/>
    <tableColumn id="3" xr3:uid="{D11D6532-11CD-4B73-9E42-38097E403F7A}" uniqueName="3" name="Modifica" queryTableFieldId="3"/>
    <tableColumn id="4" xr3:uid="{12C124C8-955E-494E-9D01-CDB1FECB51A8}" uniqueName="4" name="Tipologia" queryTableFieldId="4" dataDxfId="14"/>
    <tableColumn id="5" xr3:uid="{030E04C2-01DA-4DFB-AA41-EFCC332D5ADD}" uniqueName="5" name="Data inizio" queryTableFieldId="5" dataDxfId="13"/>
    <tableColumn id="6" xr3:uid="{50577D11-4AD3-410C-B722-CF45BEFB016D}" uniqueName="6" name="Data fine" queryTableFieldId="6"/>
    <tableColumn id="7" xr3:uid="{9C139890-F95D-4123-98B1-F8EC9154B213}" uniqueName="7" name="Nome Gara" queryTableFieldId="7" dataDxfId="12"/>
    <tableColumn id="8" xr3:uid="{488FC3E7-0233-4763-914C-593264FE1555}" uniqueName="8" name="Circolo" queryTableFieldId="8" dataDxfId="11"/>
    <tableColumn id="9" xr3:uid="{BDDF51DF-55F6-459C-A798-E2538A46989B}" uniqueName="9" name="Zona" queryTableFieldId="9" dataDxfId="10"/>
    <tableColumn id="15" xr3:uid="{C671D1C9-FFB1-4399-A7DA-EDAC6DBFDAD6}" uniqueName="15" name="Colonna2" queryTableFieldId="15" dataDxfId="9"/>
  </tableColumns>
  <tableStyleInfo name="TableStyleMedium7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8675099-F3FB-4F35-9743-9E2C7FBD751D}" name="Tabella7" displayName="Tabella7" ref="B5:P7" totalsRowShown="0" headerRowDxfId="426" dataDxfId="425" tableBorderDxfId="424">
  <autoFilter ref="B5:P7" xr:uid="{39AA4BB7-1D53-4FEC-86E8-5E77981FF1C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0" xr3:uid="{D5B43A63-07DF-4F28-9218-040E80109D1E}" name="Colonna1" dataDxfId="423">
      <calculatedColumnFormula>IF(Tabella7[[#This Row],[Data inizio]]="","",IF(AND(Tabella7[[#This Row],[Tipologia]]&lt;&gt;"",Tabella7[[#This Row],[Data fine]]&lt;&gt;""),CONCATENATE(Tabella7[[#This Row],[Data inizio]]," - ",Tabella7[[#This Row],[Data fine]]),IF(AND(Tabella7[[#This Row],[Tipologia]]&lt;&gt;"",Tabella7[[#This Row],[Data fine]]=""),CONCATENATE(Tabella7[[#This Row],[Data inizio]]))))</calculatedColumnFormula>
    </tableColumn>
    <tableColumn id="9" xr3:uid="{57E53AB0-88FB-4783-B562-C8D86065A177}" name="Mese" dataDxfId="422">
      <calculatedColumnFormula>"Gennaio"</calculatedColumnFormula>
    </tableColumn>
    <tableColumn id="1" xr3:uid="{D57C87AD-CD51-41B6-9906-8B099B4E256F}" name="Modifica" dataDxfId="421"/>
    <tableColumn id="2" xr3:uid="{9E669407-394E-46BD-B3CD-B1BB2F95AEE9}" name="Tipologia" dataDxfId="420"/>
    <tableColumn id="3" xr3:uid="{E10F3DB3-B0A8-4BAD-AAEC-28EA7D29AF31}" name="Data inizio" dataDxfId="419"/>
    <tableColumn id="4" xr3:uid="{9B7C311E-5C8F-499B-A1BC-7EEB63C23632}" name="Data fine" dataDxfId="418"/>
    <tableColumn id="5" xr3:uid="{5956E075-BD2E-4D5D-BCFE-C6DBCD51CCD8}" name="Nome Gara" dataDxfId="417"/>
    <tableColumn id="6" xr3:uid="{022D8F90-D33B-454A-B63C-16595E220A26}" name="Circolo" dataDxfId="416"/>
    <tableColumn id="7" xr3:uid="{C9B52B1F-9949-46DC-87AF-863684673F5E}" name="Zona" dataDxfId="415"/>
    <tableColumn id="16" xr3:uid="{B21E6422-4E6C-4D0E-8BD3-F1F65D8EF371}" name="Colonna3" dataDxfId="414">
      <calculatedColumnFormula>1</calculatedColumnFormula>
    </tableColumn>
    <tableColumn id="8" xr3:uid="{CDF32544-1F14-49E8-8E2E-A1281DEF69BC}" name="Data piena inizio" dataDxfId="413">
      <calculatedColumnFormula>IFERROR(IF(Tabella7[[#This Row],[Data inizio]]="","",DATE($L$1,Tabella7[[#This Row],[Colonna3]],Tabella7[[#This Row],[Data inizio]])),"")</calculatedColumnFormula>
    </tableColumn>
    <tableColumn id="11" xr3:uid="{9DC537B0-3B7C-4E0D-A0A8-B791DE65F99E}" name="Data piena fine" dataDxfId="412">
      <calculatedColumnFormula>IF(Tabella7[[#This Row],[Data fine]]="1° Febbraio",Tabella7[[#This Row],[Data piena inizio]]+1,IF(Tabella7[[#This Row],[Data fine]]="2 Febbraio",Tabella7[[#This Row],[Data piena inizio]]+2,IF(Tabella7[[#This Row],[Data fine]]="3 Febbraio",Tabella7[[#This Row],[Data piena inizio]]+3,IF(Tabella7[[#This Row],[Data fine]]="","",DATE($L$1,Tabella7[[#This Row],[Colonna3]],Tabella7[[#This Row],[Data fine]])))))</calculatedColumnFormula>
    </tableColumn>
    <tableColumn id="12" xr3:uid="{286AD022-93ED-44CB-ABB2-E73E4EDE0EEA}" name="Giorno inizio" dataDxfId="411">
      <calculatedColumnFormula>TEXT(Tabella7[[#This Row],[Data piena inizio]],"ggg")</calculatedColumnFormula>
    </tableColumn>
    <tableColumn id="13" xr3:uid="{8A1B6AF3-DF3F-4F13-B120-B24BDF2ECF87}" name="Giorno fine" dataDxfId="410">
      <calculatedColumnFormula>TEXT(Tabella7[[#This Row],[Data piena fine]],"ggg")</calculatedColumnFormula>
    </tableColumn>
    <tableColumn id="14" xr3:uid="{A48AA489-D25D-476A-A835-F4DD3EDED927}" name="Colonna2" dataDxfId="409">
      <calculatedColumnFormula>IF(AND(Tabella7[[#This Row],[Giorno inizio]]="",Tabella7[[#This Row],[Giorno fine]]=""),"",IF(Tabella7[[#This Row],[Giorno fine]]="",Tabella7[[#This Row],[Giorno inizio]],CONCATENATE(Tabella7[[#This Row],[Giorno inizio]]," - ",Tabella7[[#This Row],[Giorno fine]])))</calculatedColumnFormula>
    </tableColumn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AB76CA5-053C-416E-BDDC-F735ADE3B227}" name="Tabella712" displayName="Tabella712" ref="B8:P23" totalsRowShown="0" headerRowDxfId="408" dataDxfId="407" tableBorderDxfId="406">
  <autoFilter ref="B8:P23" xr:uid="{DC0469B0-59D4-4D34-97BA-382907010FC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B9:J9">
    <sortCondition sortBy="fontColor" ref="H9" dxfId="405"/>
    <sortCondition ref="F9"/>
  </sortState>
  <tableColumns count="15">
    <tableColumn id="10" xr3:uid="{6226070A-FBDA-4AD1-B2B9-6DD27B01CF8E}" name="Colonna1" dataDxfId="404">
      <calculatedColumnFormula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calculatedColumnFormula>
    </tableColumn>
    <tableColumn id="9" xr3:uid="{32AAF322-5875-48FC-B01F-17FA86C47348}" name="Mese" dataDxfId="403">
      <calculatedColumnFormula>"Febbraio"</calculatedColumnFormula>
    </tableColumn>
    <tableColumn id="1" xr3:uid="{0FFC669A-582E-41B0-94F6-5722777D1EBD}" name="Modifica" dataDxfId="402"/>
    <tableColumn id="2" xr3:uid="{60E20C32-04DC-4997-9992-FC0B7BC1DD16}" name="Tipologia" dataDxfId="401"/>
    <tableColumn id="3" xr3:uid="{96E9A6F4-7BCD-435A-9270-142F60E051EC}" name="Data inizio" dataDxfId="400"/>
    <tableColumn id="4" xr3:uid="{5A6A3CDF-6B15-48D5-83A6-CF2527D0EC98}" name="Data fine" dataDxfId="399"/>
    <tableColumn id="5" xr3:uid="{13131A58-D611-441F-8A08-A977375289EF}" name="Nome Gara" dataDxfId="398"/>
    <tableColumn id="6" xr3:uid="{982D4D12-DEE8-45E8-9959-A1B7887DB193}" name="Circolo" dataDxfId="397"/>
    <tableColumn id="7" xr3:uid="{9A9A2809-72D7-401F-840B-7658BB8151FF}" name="Zona" dataDxfId="396"/>
    <tableColumn id="16" xr3:uid="{85E2FB96-1768-4453-BB3B-8E5979964A5E}" name="Colonna3" dataDxfId="395">
      <calculatedColumnFormula>2</calculatedColumnFormula>
    </tableColumn>
    <tableColumn id="8" xr3:uid="{95894660-B6E6-40FE-8B7C-7ED3043B0502}" name="Data piena inizio" dataDxfId="394">
      <calculatedColumnFormula>IFERROR(IF(Tabella712[[#This Row],[Data inizio]]="","",DATE($L$1,Tabella712[[#This Row],[Colonna3]],Tabella712[[#This Row],[Data inizio]])),"")</calculatedColumnFormula>
    </tableColumn>
    <tableColumn id="11" xr3:uid="{3DA94EAD-9DD3-4C25-8917-ACE71CEE4E16}" name="Data piena fine" dataDxfId="393">
      <calculatedColumnFormula>IF(Tabella712[[#This Row],[Data fine]]="1° Marzo",Tabella712[[#This Row],[Data piena inizio]]+1,IF(Tabella712[[#This Row],[Data fine]]="2 Marzo",Tabella712[[#This Row],[Data piena inizio]]+2,IF(Tabella712[[#This Row],[Data fine]]="3 Marzo",Tabella712[[#This Row],[Data piena inizio]]+3,IF(Tabella712[[#This Row],[Data fine]]="","",DATE($L$1,Tabella712[[#This Row],[Colonna3]],Tabella712[[#This Row],[Data fine]])))))</calculatedColumnFormula>
    </tableColumn>
    <tableColumn id="12" xr3:uid="{13F7C5C7-557B-49CD-AC0B-B936106B1213}" name="Giorno inizio" dataDxfId="392">
      <calculatedColumnFormula>TEXT(Tabella712[[#This Row],[Data piena inizio]],"ggg")</calculatedColumnFormula>
    </tableColumn>
    <tableColumn id="13" xr3:uid="{BB951B82-0A74-4972-8549-FA6BDF923BCC}" name="Giorno fine" dataDxfId="391">
      <calculatedColumnFormula>TEXT(Tabella712[[#This Row],[Data piena fine]],"ggg")</calculatedColumnFormula>
    </tableColumn>
    <tableColumn id="14" xr3:uid="{2112A4B6-43F8-4EC9-A609-B41C005E3601}" name="Colonna2" dataDxfId="390">
      <calculatedColumnFormula>IFERROR(IF(AND(Tabella712[[#This Row],[Giorno inizio]]="",Tabella712[[#This Row],[Giorno fine]]=""),"",IF(Tabella712[[#This Row],[Giorno fine]]="",Tabella712[[#This Row],[Giorno inizio]],CONCATENATE(Tabella712[[#This Row],[Giorno inizio]]," - ",Tabella712[[#This Row],[Giorno fine]]))),"")</calculatedColumnFormula>
    </tableColumn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4242D45-270B-4C12-A289-430B09BF2F48}" name="Tabella713" displayName="Tabella713" ref="B24:P53" totalsRowShown="0" headerRowDxfId="389" dataDxfId="388" tableBorderDxfId="387">
  <autoFilter ref="B24:P53" xr:uid="{E99F5971-7699-40B1-BF4E-EF33A48A06F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B25:J26">
    <sortCondition sortBy="fontColor" ref="H25:H26" dxfId="386"/>
    <sortCondition ref="F25:F26"/>
  </sortState>
  <tableColumns count="15">
    <tableColumn id="10" xr3:uid="{0219ACA2-7BF9-4622-AA2E-C98C9C1BFC7B}" name="Colonna1" dataDxfId="385">
      <calculatedColumnFormula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calculatedColumnFormula>
    </tableColumn>
    <tableColumn id="9" xr3:uid="{E4C55E02-3429-42E8-AE51-FCE592258709}" name="Mese" dataDxfId="384">
      <calculatedColumnFormula>"Marzo"</calculatedColumnFormula>
    </tableColumn>
    <tableColumn id="1" xr3:uid="{91F81D40-9644-497F-A4B3-43A9B8ACAC04}" name="Modifica" dataDxfId="383"/>
    <tableColumn id="2" xr3:uid="{BB141505-7F7C-44B2-BFB9-E023B74E2846}" name="Tipologia" dataDxfId="382"/>
    <tableColumn id="3" xr3:uid="{DB72610D-8229-462E-A29E-B4589632A948}" name="Data inizio" dataDxfId="381"/>
    <tableColumn id="4" xr3:uid="{A68AD679-0DE3-4454-9B51-4CE050FA5D4F}" name="Data fine" dataDxfId="380"/>
    <tableColumn id="5" xr3:uid="{AAFBAB0A-47D3-482C-B485-EA0D7D9B1C9A}" name="Nome Gara" dataDxfId="379"/>
    <tableColumn id="6" xr3:uid="{524DB057-8A2C-4372-ABC9-B4AE10FF87C5}" name="Circolo" dataDxfId="378"/>
    <tableColumn id="7" xr3:uid="{1C5A5ACD-E0B4-4A35-93D2-05D246351C59}" name="Zona" dataDxfId="377"/>
    <tableColumn id="16" xr3:uid="{BD3F497A-0F6A-433D-A2A1-B3D4C544E477}" name="Colonna3" dataDxfId="376">
      <calculatedColumnFormula>3</calculatedColumnFormula>
    </tableColumn>
    <tableColumn id="8" xr3:uid="{24BF66EB-0633-4C0B-9000-F6E6E9B6D36E}" name="Data piena inizio" dataDxfId="375">
      <calculatedColumnFormula>IFERROR(IF(Tabella713[[#This Row],[Data inizio]]="","",DATE($L$1,Tabella713[[#This Row],[Colonna3]],Tabella713[[#This Row],[Data inizio]])),"")</calculatedColumnFormula>
    </tableColumn>
    <tableColumn id="11" xr3:uid="{4FB62C79-3EBF-4AD8-AA55-58ABEEED96DD}" name="Data piena fine" dataDxfId="374">
      <calculatedColumnFormula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calculatedColumnFormula>
    </tableColumn>
    <tableColumn id="12" xr3:uid="{7F7696C3-5EF5-4740-8FE5-D55C2ED1B3A5}" name="Giorno inizio" dataDxfId="373">
      <calculatedColumnFormula>TEXT(Tabella713[[#This Row],[Data piena inizio]],"ggg")</calculatedColumnFormula>
    </tableColumn>
    <tableColumn id="13" xr3:uid="{399FAD6A-6A04-4C8B-8471-E7F8AD033AC0}" name="Giorno fine" dataDxfId="372">
      <calculatedColumnFormula>TEXT(Tabella713[[#This Row],[Data piena fine]],"ggg")</calculatedColumnFormula>
    </tableColumn>
    <tableColumn id="14" xr3:uid="{81248B15-E117-48C3-BA5A-CFA363DA0CBB}" name="Colonna2" dataDxfId="371">
      <calculatedColumnFormula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calculatedColumnFormula>
    </tableColumn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3294930C-8763-4888-8D84-0AFFF93A3E24}" name="Tabella27" displayName="Tabella27" ref="B54:P94" totalsRowShown="0" headerRowDxfId="370" dataDxfId="368" headerRowBorderDxfId="369" tableBorderDxfId="367">
  <autoFilter ref="B54:P94" xr:uid="{E302FC5E-9357-409E-B09A-0E39C598138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B55:J56">
    <sortCondition sortBy="fontColor" ref="H55:H56" dxfId="366"/>
    <sortCondition ref="F55:F56"/>
  </sortState>
  <tableColumns count="15">
    <tableColumn id="9" xr3:uid="{EC63870C-70B2-47C1-9630-9ADCCA72D3F3}" name="Colonna1" dataDxfId="365">
      <calculatedColumnFormula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calculatedColumnFormula>
    </tableColumn>
    <tableColumn id="1" xr3:uid="{F39E4C52-439B-4AB2-99D7-F9B85A69D314}" name="Mese" dataDxfId="364">
      <calculatedColumnFormula>"Aprile"</calculatedColumnFormula>
    </tableColumn>
    <tableColumn id="2" xr3:uid="{4FD44778-B7B8-44D0-947C-7531A8485C51}" name="Modifica" dataDxfId="363"/>
    <tableColumn id="3" xr3:uid="{DD133A55-B9C0-4170-8BD4-4DDA09440AD6}" name="Tipologia" dataDxfId="362"/>
    <tableColumn id="4" xr3:uid="{176408E1-ACDB-4D1D-99BE-F43772AB674A}" name="Data inizio" dataDxfId="361"/>
    <tableColumn id="5" xr3:uid="{A04EC550-316F-434A-8376-50ECC3460109}" name="Data fine" dataDxfId="360"/>
    <tableColumn id="6" xr3:uid="{79925A99-12B3-4A4C-92BB-952C5846561B}" name="Nome Gara" dataDxfId="359"/>
    <tableColumn id="7" xr3:uid="{C6D52F71-7DF9-4D97-94CD-0DAA939C82E3}" name="Circolo" dataDxfId="358"/>
    <tableColumn id="8" xr3:uid="{8673B030-2CC4-4D81-A26F-BB0732DA8CB9}" name="Zona" dataDxfId="357"/>
    <tableColumn id="11" xr3:uid="{B364A35D-F063-4199-A99B-9674801BECE6}" name="Colonna3" dataDxfId="356">
      <calculatedColumnFormula>4</calculatedColumnFormula>
    </tableColumn>
    <tableColumn id="12" xr3:uid="{F9AA2E63-8879-4477-8B9B-552C7605AEA9}" name="Data piena inizio" dataDxfId="355">
      <calculatedColumnFormula>IFERROR(IF(Tabella27[[#This Row],[Data inizio]]="","",DATE($L$1,Tabella27[[#This Row],[Colonna3]],Tabella27[[#This Row],[Data inizio]])),"")</calculatedColumnFormula>
    </tableColumn>
    <tableColumn id="13" xr3:uid="{E894F17C-1FF0-4D30-85EF-8859EE89B228}" name="Data piena fine" dataDxfId="354">
      <calculatedColumnFormula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calculatedColumnFormula>
    </tableColumn>
    <tableColumn id="14" xr3:uid="{31C95741-1B0F-41DB-B990-37894A074595}" name="Giorno inizio" dataDxfId="353">
      <calculatedColumnFormula>TEXT(Tabella27[[#This Row],[Data piena inizio]],"ggg")</calculatedColumnFormula>
    </tableColumn>
    <tableColumn id="15" xr3:uid="{03E406CC-4015-41A4-B605-7A79FD96ED29}" name="Giorno fine" dataDxfId="352">
      <calculatedColumnFormula>TEXT(Tabella27[[#This Row],[Data piena fine]],"ggg")</calculatedColumnFormula>
    </tableColumn>
    <tableColumn id="16" xr3:uid="{B5840119-688F-40DC-9FF7-375CB6514093}" name="Colonna2" dataDxfId="351">
      <calculatedColumnFormula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calculatedColumnFormula>
    </tableColumn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FC59A2F6-9EE5-47A9-9E7D-CACC0B6CB372}" name="Tabella2730" displayName="Tabella2730" ref="B95:P144" totalsRowShown="0" headerRowDxfId="350" dataDxfId="348" headerRowBorderDxfId="349" tableBorderDxfId="347">
  <autoFilter ref="B95:P144" xr:uid="{A82836A1-1784-4ABF-A790-B4777ED9C3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B96:J97">
    <sortCondition sortBy="fontColor" ref="H96:H97" dxfId="346"/>
    <sortCondition ref="F96:F97"/>
  </sortState>
  <tableColumns count="15">
    <tableColumn id="9" xr3:uid="{C8175F64-3412-437E-BDF7-0A461F919C68}" name="Colonna1" dataDxfId="345">
      <calculatedColumnFormula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calculatedColumnFormula>
    </tableColumn>
    <tableColumn id="1" xr3:uid="{C63F1E95-ED9D-4575-B999-BC46019C8AB1}" name="Mese" dataDxfId="344">
      <calculatedColumnFormula>"Maggio"</calculatedColumnFormula>
    </tableColumn>
    <tableColumn id="2" xr3:uid="{A3D2799D-9914-4920-AB1B-89375F02AC99}" name="Modifica" dataDxfId="343"/>
    <tableColumn id="3" xr3:uid="{16B3C753-A22D-4F29-9310-721E32ED2401}" name="Tipologia" dataDxfId="342"/>
    <tableColumn id="4" xr3:uid="{294A0877-7FA2-4DAC-9AAD-511F6AF32890}" name="Data inizio" dataDxfId="341"/>
    <tableColumn id="5" xr3:uid="{21659B5F-C2CE-4419-B7D3-EB24CEDD4219}" name="Data fine" dataDxfId="340"/>
    <tableColumn id="6" xr3:uid="{B9827EC0-48F5-4921-8CAF-A1F58BB5C0BC}" name="Nome Gara" dataDxfId="339"/>
    <tableColumn id="7" xr3:uid="{AD8DEFF1-EF3B-4F42-8E94-3FBE26130D04}" name="Circolo" dataDxfId="338"/>
    <tableColumn id="8" xr3:uid="{921270B6-6439-4544-A4BB-FEBBDD0A76D3}" name="Zona" dataDxfId="337"/>
    <tableColumn id="11" xr3:uid="{350171B1-8C3F-4DBD-B00A-B23572CA0306}" name="Colonna3" dataDxfId="336">
      <calculatedColumnFormula>5</calculatedColumnFormula>
    </tableColumn>
    <tableColumn id="12" xr3:uid="{38FAEF3E-EDB7-4676-8471-2728B1FE0C91}" name="Data piena inizio" dataDxfId="335">
      <calculatedColumnFormula>IFERROR(IF(Tabella2730[[#This Row],[Data inizio]]="","",DATE($L$1,Tabella2730[[#This Row],[Colonna3]],Tabella2730[[#This Row],[Data inizio]])),"")</calculatedColumnFormula>
    </tableColumn>
    <tableColumn id="13" xr3:uid="{A7AC7BC2-6BF9-4526-9927-E0A7D7F316B1}" name="Data piena fine" dataDxfId="334">
      <calculatedColumnFormula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calculatedColumnFormula>
    </tableColumn>
    <tableColumn id="14" xr3:uid="{A8EBC0CB-B1FD-47CC-B967-0E10B1972A7E}" name="Giorno inizio" dataDxfId="333">
      <calculatedColumnFormula>TEXT(Tabella2730[[#This Row],[Data piena inizio]],"ggg")</calculatedColumnFormula>
    </tableColumn>
    <tableColumn id="15" xr3:uid="{133C76E7-18F2-4BEE-8BF1-F1E9F1BE15EC}" name="Giorno fine" dataDxfId="332">
      <calculatedColumnFormula>TEXT(Tabella2730[[#This Row],[Data piena fine]],"ggg")</calculatedColumnFormula>
    </tableColumn>
    <tableColumn id="16" xr3:uid="{51BE5885-E3D1-481F-A332-BFC71EC9FDAD}" name="Colonna2" dataDxfId="331">
      <calculatedColumnFormula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9754FD2-6499-4BFC-97B2-688563547000}" name="Gare_54_54" displayName="Gare_54_54" ref="A1:H19" tableType="queryTable" totalsRowShown="0">
  <autoFilter ref="A1:H19" xr:uid="{A19FAB92-BB6D-443D-8039-FC221EC6617C}"/>
  <tableColumns count="8">
    <tableColumn id="1" xr3:uid="{C5BA988B-7D8C-4F5C-BA54-C785CD0A6263}" uniqueName="1" name="Tipologia" queryTableFieldId="1" dataDxfId="81"/>
    <tableColumn id="2" xr3:uid="{12C1022F-E7CB-44EE-89AA-822A371F8314}" uniqueName="2" name="Modifica" queryTableFieldId="2"/>
    <tableColumn id="3" xr3:uid="{31859F9A-0F95-4E18-A769-A106407850A7}" uniqueName="3" name="Mese" queryTableFieldId="3" dataDxfId="80"/>
    <tableColumn id="4" xr3:uid="{867DEF18-526E-4B5C-95EF-98E1C2A70FFF}" uniqueName="4" name="Colonna1" queryTableFieldId="4" dataDxfId="79"/>
    <tableColumn id="8" xr3:uid="{D52178EB-6159-42D0-997B-646C8B2CF65E}" uniqueName="8" name="Colonna2" queryTableFieldId="8"/>
    <tableColumn id="5" xr3:uid="{CB25FA45-19D0-4B94-A605-0F7516B3CE3D}" uniqueName="5" name="Nome Gara" queryTableFieldId="5" dataDxfId="78"/>
    <tableColumn id="6" xr3:uid="{3A77D3B4-FF2A-4DD2-8D5A-074F5C97787B}" uniqueName="6" name="Circolo" queryTableFieldId="6" dataDxfId="77"/>
    <tableColumn id="7" xr3:uid="{C1FDCCB8-9ECB-4AA7-A2D3-90BAE9BBDD00}" uniqueName="7" name="Zona" queryTableFieldId="7"/>
  </tableColumns>
  <tableStyleInfo name="TableStyleMedium7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DAA1D250-69F2-4419-91C7-18707C925D6E}" name="Tabella2731" displayName="Tabella2731" ref="B145:P220" totalsRowShown="0" headerRowDxfId="330" dataDxfId="328" headerRowBorderDxfId="329" tableBorderDxfId="327">
  <autoFilter ref="B145:P220" xr:uid="{D5C62AAA-1ACF-46D9-A8BA-25B3FF8E99F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B146:J146">
    <sortCondition sortBy="fontColor" ref="H146" dxfId="326"/>
    <sortCondition ref="F146"/>
  </sortState>
  <tableColumns count="15">
    <tableColumn id="9" xr3:uid="{59D1FDA8-C415-48BC-B91C-81FF532B3E16}" name="Colonna1" dataDxfId="325">
      <calculatedColumnFormula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calculatedColumnFormula>
    </tableColumn>
    <tableColumn id="1" xr3:uid="{F881316C-0A04-4E11-9213-2D14471478BF}" name="Mese" dataDxfId="324">
      <calculatedColumnFormula>"Giugno"</calculatedColumnFormula>
    </tableColumn>
    <tableColumn id="2" xr3:uid="{81CDF4C4-5FD3-4909-9819-B3AE401EBF95}" name="Modifica" dataDxfId="323"/>
    <tableColumn id="3" xr3:uid="{FDE4D90B-9170-4F04-BC18-002312CBF166}" name="Tipologia" dataDxfId="322"/>
    <tableColumn id="4" xr3:uid="{B55C0912-5A5B-467B-B83C-B2784AABF8E3}" name="Data inizio" dataDxfId="321"/>
    <tableColumn id="5" xr3:uid="{2FD481E7-3F60-49F2-8995-1780ED57A2FC}" name="Data fine" dataDxfId="320"/>
    <tableColumn id="6" xr3:uid="{2BEED868-8391-4BA4-AF90-3A51B342AAA7}" name="Nome Gara" dataDxfId="319"/>
    <tableColumn id="7" xr3:uid="{2431F331-F111-4053-8D2D-25FB070E7805}" name="Circolo" dataDxfId="318"/>
    <tableColumn id="8" xr3:uid="{FBA998AF-7716-46BB-905B-C8831B167C75}" name="Zona" dataDxfId="317"/>
    <tableColumn id="11" xr3:uid="{6BFBB8F8-3769-468F-ABA1-B3B0743919C8}" name="Colonna3" dataDxfId="316">
      <calculatedColumnFormula>6</calculatedColumnFormula>
    </tableColumn>
    <tableColumn id="12" xr3:uid="{86B5C0F6-ED38-41DA-9803-0A2366AE7646}" name="Data piena inizio" dataDxfId="315">
      <calculatedColumnFormula>IFERROR(IF(Tabella2731[[#This Row],[Data inizio]]="","",DATE($L$1,Tabella2731[[#This Row],[Colonna3]],Tabella2731[[#This Row],[Data inizio]])),"")</calculatedColumnFormula>
    </tableColumn>
    <tableColumn id="13" xr3:uid="{B30C20A5-3F75-4CC8-B861-C187E2A5DF03}" name="Data piena fine" dataDxfId="314">
      <calculatedColumnFormula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calculatedColumnFormula>
    </tableColumn>
    <tableColumn id="14" xr3:uid="{715AE5E8-C12F-4ED5-9137-5D0BADDD3D97}" name="Giorno inizio" dataDxfId="313">
      <calculatedColumnFormula>TEXT(Tabella2731[[#This Row],[Data piena inizio]],"ggg")</calculatedColumnFormula>
    </tableColumn>
    <tableColumn id="15" xr3:uid="{C3F87EC2-D8DF-489F-B530-C422A0799CF1}" name="Giorno fine" dataDxfId="312">
      <calculatedColumnFormula>TEXT(Tabella2731[[#This Row],[Data piena fine]],"ggg")</calculatedColumnFormula>
    </tableColumn>
    <tableColumn id="16" xr3:uid="{DB226A05-4E63-4E21-B715-45441D04308F}" name="Colonna2" dataDxfId="311">
      <calculatedColumnFormula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calculatedColumnFormula>
    </tableColumn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D769D0EB-9EAC-4D02-B8CC-F1B266E7DC1A}" name="Tabella273032" displayName="Tabella273032" ref="B221:P294" totalsRowShown="0" headerRowDxfId="310" dataDxfId="308" headerRowBorderDxfId="309" tableBorderDxfId="307">
  <autoFilter ref="B221:P294" xr:uid="{B1AB61DD-AFF5-4FE0-BEDA-AE7B0C8A810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B222:J222">
    <sortCondition sortBy="fontColor" ref="H222" dxfId="306"/>
    <sortCondition ref="F222"/>
  </sortState>
  <tableColumns count="15">
    <tableColumn id="9" xr3:uid="{AB5DAD28-1A15-4B11-9B0E-0DC2273C8F5C}" name="Colonna1" dataDxfId="305">
      <calculatedColumnFormula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calculatedColumnFormula>
    </tableColumn>
    <tableColumn id="1" xr3:uid="{E5C6CA75-E862-41F6-AEA9-8A1440C71B6F}" name="Mese" dataDxfId="304">
      <calculatedColumnFormula>"Luglio"</calculatedColumnFormula>
    </tableColumn>
    <tableColumn id="2" xr3:uid="{078FCC88-2550-41EB-BBAA-62407902DC0F}" name="Modifica" dataDxfId="303"/>
    <tableColumn id="3" xr3:uid="{0DC93314-486F-4AA5-9DB6-47461346ACFA}" name="Tipologia" dataDxfId="302"/>
    <tableColumn id="4" xr3:uid="{660BC309-3E42-4C92-85A5-A92AC3B434DE}" name="Data inizio" dataDxfId="301"/>
    <tableColumn id="5" xr3:uid="{9537050B-6B97-4FF4-B516-399DFBACBDEF}" name="Data fine" dataDxfId="300"/>
    <tableColumn id="6" xr3:uid="{D15361D6-B502-4E43-A82D-81A0AB31AEE8}" name="Nome Gara" dataDxfId="299"/>
    <tableColumn id="7" xr3:uid="{B6A3159F-FC0E-43BA-9697-4168B0B3A3BA}" name="Circolo" dataDxfId="298"/>
    <tableColumn id="8" xr3:uid="{D7BD904A-FC35-4B77-9066-E63BC76BD9E5}" name="Zona" dataDxfId="297"/>
    <tableColumn id="11" xr3:uid="{A3198E18-B75B-4665-8486-45BFE3A05F60}" name="Colonna3" dataDxfId="296">
      <calculatedColumnFormula>7</calculatedColumnFormula>
    </tableColumn>
    <tableColumn id="12" xr3:uid="{6C78FEA1-B380-42CD-825F-C28177C6549A}" name="Data piena inizio" dataDxfId="295">
      <calculatedColumnFormula>IFERROR(IF(Tabella273032[[#This Row],[Data inizio]]="","",DATE($L$1,Tabella273032[[#This Row],[Colonna3]],Tabella273032[[#This Row],[Data inizio]])),"")</calculatedColumnFormula>
    </tableColumn>
    <tableColumn id="13" xr3:uid="{AEE2D367-0CCC-4DFC-9940-8EF99037D1EB}" name="Data piena fine" dataDxfId="294">
      <calculatedColumnFormula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calculatedColumnFormula>
    </tableColumn>
    <tableColumn id="14" xr3:uid="{75E7BB4E-C4CC-4095-8A32-1F2001A09731}" name="Giorno inizio" dataDxfId="293">
      <calculatedColumnFormula>TEXT(Tabella273032[[#This Row],[Data piena inizio]],"ggg")</calculatedColumnFormula>
    </tableColumn>
    <tableColumn id="15" xr3:uid="{95732B43-962F-441E-A4E6-EC8BB4D74EC9}" name="Giorno fine" dataDxfId="292">
      <calculatedColumnFormula>TEXT(Tabella273032[[#This Row],[Data piena fine]],"ggg")</calculatedColumnFormula>
    </tableColumn>
    <tableColumn id="16" xr3:uid="{381E9BAA-0C45-4906-93F1-29C5031B0007}" name="Colonna2" dataDxfId="291">
      <calculatedColumnFormula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calculatedColumnFormula>
    </tableColumn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4ECCDCE1-F67C-4A70-907A-F86EB1A8B263}" name="Tabella2733" displayName="Tabella2733" ref="B295:P342" totalsRowShown="0" headerRowDxfId="290" dataDxfId="288" headerRowBorderDxfId="289" tableBorderDxfId="287">
  <autoFilter ref="B295:P342" xr:uid="{2F9CD1DE-2516-41F5-AAC9-B2EADEFBF8F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B296:J296">
    <sortCondition sortBy="fontColor" ref="H296" dxfId="286"/>
    <sortCondition ref="F296"/>
  </sortState>
  <tableColumns count="15">
    <tableColumn id="9" xr3:uid="{D885BAD0-7CFC-4109-8183-9485672F5933}" name="Colonna1" dataDxfId="285">
      <calculatedColumnFormula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calculatedColumnFormula>
    </tableColumn>
    <tableColumn id="1" xr3:uid="{C89C3E55-687E-4FB9-8142-2ACAAA273D75}" name="Mese" dataDxfId="284">
      <calculatedColumnFormula>"Agosto"</calculatedColumnFormula>
    </tableColumn>
    <tableColumn id="2" xr3:uid="{CCB11469-A60C-4E46-8B2C-6297E704E2BF}" name="Modifica" dataDxfId="283"/>
    <tableColumn id="3" xr3:uid="{D0D4C26E-161B-43B3-84E3-3538E7519964}" name="Tipologia" dataDxfId="282"/>
    <tableColumn id="4" xr3:uid="{36D00875-B873-4317-818F-69156BDF8336}" name="Data inizio" dataDxfId="281"/>
    <tableColumn id="5" xr3:uid="{7A7A89F8-5921-4F91-BC5A-5EBCA3E4837E}" name="Data fine" dataDxfId="280"/>
    <tableColumn id="6" xr3:uid="{EC45346A-6EA7-4B7D-8ABD-8E381318C65F}" name="Nome Gara" dataDxfId="279"/>
    <tableColumn id="7" xr3:uid="{EF066984-0726-423C-9C1D-E4FE18AC8AEA}" name="Circolo" dataDxfId="278"/>
    <tableColumn id="8" xr3:uid="{A32062CF-6A0A-445E-9A65-343AC9A383E1}" name="Zona" dataDxfId="277"/>
    <tableColumn id="11" xr3:uid="{04AD07FF-3D43-4EF2-8EE0-FFDAA9F4424D}" name="Colonna3" dataDxfId="276">
      <calculatedColumnFormula>8</calculatedColumnFormula>
    </tableColumn>
    <tableColumn id="12" xr3:uid="{E19F7094-9143-4BAB-99E8-2A1BB32F6331}" name="Data piena inizio" dataDxfId="275">
      <calculatedColumnFormula>IFERROR(IF(Tabella2733[[#This Row],[Data inizio]]="","",DATE($L$1,Tabella2733[[#This Row],[Colonna3]],Tabella2733[[#This Row],[Data inizio]])),"")</calculatedColumnFormula>
    </tableColumn>
    <tableColumn id="13" xr3:uid="{8689BB4C-4E1B-410B-A068-257F28B269CC}" name="Data piena fine" dataDxfId="274">
      <calculatedColumnFormula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calculatedColumnFormula>
    </tableColumn>
    <tableColumn id="14" xr3:uid="{F333505C-F99D-4805-9A74-E067E5866B30}" name="Giorno inizio" dataDxfId="273">
      <calculatedColumnFormula>TEXT(Tabella2733[[#This Row],[Data piena inizio]],"ggg")</calculatedColumnFormula>
    </tableColumn>
    <tableColumn id="15" xr3:uid="{4E151FF9-D789-4DC8-A731-E2FC625F7ECB}" name="Giorno fine" dataDxfId="272">
      <calculatedColumnFormula>TEXT(Tabella2733[[#This Row],[Data piena fine]],"ggg")</calculatedColumnFormula>
    </tableColumn>
    <tableColumn id="16" xr3:uid="{97FBFD5A-756C-4150-88D4-5B592C230BFF}" name="Colonna2" dataDxfId="271">
      <calculatedColumnFormula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calculatedColumnFormula>
    </tableColumn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614D7392-2241-4428-92F6-6AE347F40CA4}" name="Tabella273034" displayName="Tabella273034" ref="B343:P397" totalsRowShown="0" headerRowDxfId="270" dataDxfId="268" headerRowBorderDxfId="269" tableBorderDxfId="267">
  <autoFilter ref="B343:P397" xr:uid="{909A827C-59D3-4913-8261-4DD963DCF4F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B344:J344">
    <sortCondition sortBy="fontColor" ref="H344" dxfId="266"/>
    <sortCondition ref="F344"/>
  </sortState>
  <tableColumns count="15">
    <tableColumn id="9" xr3:uid="{CAF79A7B-7346-424A-9F34-B905CA576875}" name="Colonna1" dataDxfId="265">
      <calculatedColumnFormula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calculatedColumnFormula>
    </tableColumn>
    <tableColumn id="1" xr3:uid="{666F049F-D22C-485B-83E3-0CC3654C3A0C}" name="Mese" dataDxfId="264">
      <calculatedColumnFormula>"Settembre"</calculatedColumnFormula>
    </tableColumn>
    <tableColumn id="2" xr3:uid="{E09E0F9B-474A-41FA-BE87-841C9DC89C29}" name="Modifica" dataDxfId="263"/>
    <tableColumn id="3" xr3:uid="{58C7BCA0-DF85-4C31-8A27-70C6400A14E3}" name="Tipologia" dataDxfId="262"/>
    <tableColumn id="4" xr3:uid="{84F18DB1-2EF9-4968-B194-35014A444CF6}" name="Data inizio" dataDxfId="261"/>
    <tableColumn id="5" xr3:uid="{9BE8ACEE-3EC9-4AE2-9088-4D6B99CFEE6F}" name="Data fine" dataDxfId="260"/>
    <tableColumn id="6" xr3:uid="{2324350D-2A7A-4436-9C5C-A87D3D5BFB21}" name="Nome Gara" dataDxfId="259"/>
    <tableColumn id="7" xr3:uid="{446B0B96-A738-46FB-8B26-3E11FFC42DC5}" name="Circolo" dataDxfId="258"/>
    <tableColumn id="8" xr3:uid="{8156ADC9-947F-4ABE-A436-8388385AA02B}" name="Zona" dataDxfId="257"/>
    <tableColumn id="11" xr3:uid="{02F20D49-F4C5-40D3-A17D-4383B1D09068}" name="Colonna3" dataDxfId="256">
      <calculatedColumnFormula>9</calculatedColumnFormula>
    </tableColumn>
    <tableColumn id="12" xr3:uid="{31B4B5E3-CD6F-4510-AF25-D0C825623812}" name="Data piena inizio" dataDxfId="255">
      <calculatedColumnFormula>IFERROR(IF(Tabella273034[[#This Row],[Data inizio]]="","",DATE($L$1,Tabella273034[[#This Row],[Colonna3]],Tabella273034[[#This Row],[Data inizio]])),"")</calculatedColumnFormula>
    </tableColumn>
    <tableColumn id="13" xr3:uid="{8D42438D-AAAA-47AC-A90C-A98217F3524F}" name="Data piena fine" dataDxfId="254">
      <calculatedColumnFormula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calculatedColumnFormula>
    </tableColumn>
    <tableColumn id="14" xr3:uid="{02193EB3-C6DC-437B-BCB0-ED813B9A5213}" name="Giorno inizio" dataDxfId="253">
      <calculatedColumnFormula>TEXT(Tabella273034[[#This Row],[Data piena inizio]],"ggg")</calculatedColumnFormula>
    </tableColumn>
    <tableColumn id="15" xr3:uid="{A4947474-8694-47BD-A3FE-0F6D8D947176}" name="Giorno fine" dataDxfId="252">
      <calculatedColumnFormula>TEXT(Tabella273034[[#This Row],[Data piena fine]],"ggg")</calculatedColumnFormula>
    </tableColumn>
    <tableColumn id="16" xr3:uid="{BDD6B385-1917-4CAE-92F4-F980BC52AC36}" name="Colonna2" dataDxfId="251">
      <calculatedColumnFormula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calculatedColumnFormula>
    </tableColumn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9F0BA8C3-1054-4F31-A41A-3F905928A693}" name="Tabella273135" displayName="Tabella273135" ref="B398:P453" totalsRowShown="0" headerRowDxfId="250" dataDxfId="248" headerRowBorderDxfId="249" tableBorderDxfId="247">
  <autoFilter ref="B398:P453" xr:uid="{4B62CE82-F6BD-4E21-8500-C19E58C722C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B399:J400">
    <sortCondition sortBy="fontColor" ref="H399:H400" dxfId="246"/>
    <sortCondition ref="F399:F400"/>
  </sortState>
  <tableColumns count="15">
    <tableColumn id="9" xr3:uid="{E339C109-1746-4003-9B0E-0BF011695E6B}" name="Colonna1" dataDxfId="245">
      <calculatedColumnFormula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calculatedColumnFormula>
    </tableColumn>
    <tableColumn id="1" xr3:uid="{4C6E7831-CA6F-45D4-8E5D-1CD72B9E7EE6}" name="Mese" dataDxfId="244">
      <calculatedColumnFormula>"Ottobre"</calculatedColumnFormula>
    </tableColumn>
    <tableColumn id="2" xr3:uid="{2B40EF7C-9E8C-4366-97E1-9DEA85876146}" name="Modifica" dataDxfId="243"/>
    <tableColumn id="3" xr3:uid="{238DE715-E4C9-4BE8-A2FD-DD5AFA310F98}" name="Tipologia" dataDxfId="242"/>
    <tableColumn id="4" xr3:uid="{ABA6FA3C-EE56-4A1F-B4AE-9917A464CCE1}" name="Data inizio" dataDxfId="241"/>
    <tableColumn id="5" xr3:uid="{6C14B61B-82A5-4FE8-B491-662D614622D5}" name="Data fine" dataDxfId="240"/>
    <tableColumn id="6" xr3:uid="{8C2D7961-6241-4B88-9C0C-C6DAF1A5696E}" name="Nome Gara" dataDxfId="239"/>
    <tableColumn id="7" xr3:uid="{6E3681D2-4C4B-4650-830D-5BB3D6C2E35D}" name="Circolo" dataDxfId="238"/>
    <tableColumn id="8" xr3:uid="{5B4AA68E-008E-4DB1-8190-EC4C09992306}" name="Zona" dataDxfId="237"/>
    <tableColumn id="11" xr3:uid="{8D10874E-24E4-4655-9CBF-FAB94DC55B27}" name="Colonna3" dataDxfId="236">
      <calculatedColumnFormula>10</calculatedColumnFormula>
    </tableColumn>
    <tableColumn id="12" xr3:uid="{A8169EC7-079E-4135-8F15-105284B79A30}" name="Data piena inizio" dataDxfId="235">
      <calculatedColumnFormula>IFERROR(IF(Tabella273135[[#This Row],[Data inizio]]="","",DATE($L$1,Tabella273135[[#This Row],[Colonna3]],Tabella273135[[#This Row],[Data inizio]])),"")</calculatedColumnFormula>
    </tableColumn>
    <tableColumn id="13" xr3:uid="{BED9AA11-F4CF-4B68-B0D8-AC9C160A768F}" name="Data piena fine" dataDxfId="234">
      <calculatedColumnFormula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calculatedColumnFormula>
    </tableColumn>
    <tableColumn id="14" xr3:uid="{2AA9AFFC-CAA8-4ADB-B70C-27771D3CFA2E}" name="Giorno inizio" dataDxfId="233">
      <calculatedColumnFormula>TEXT(Tabella273135[[#This Row],[Data piena inizio]],"ggg")</calculatedColumnFormula>
    </tableColumn>
    <tableColumn id="15" xr3:uid="{B259F4CF-09B5-49C2-A286-1BB5306B3040}" name="Giorno fine" dataDxfId="232">
      <calculatedColumnFormula>TEXT(Tabella273135[[#This Row],[Data piena fine]],"ggg")</calculatedColumnFormula>
    </tableColumn>
    <tableColumn id="16" xr3:uid="{82E69AFC-0C33-4217-ADF4-1285E09FC671}" name="Colonna2" dataDxfId="231">
      <calculatedColumnFormula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calculatedColumnFormula>
    </tableColumn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F61782DE-8DF4-4EF2-8BCC-A18073C77738}" name="Tabella27303236" displayName="Tabella27303236" ref="B454:P481" totalsRowShown="0" headerRowDxfId="230" dataDxfId="228" headerRowBorderDxfId="229" tableBorderDxfId="227">
  <autoFilter ref="B454:P481" xr:uid="{7BCF91F1-A3C7-4072-B957-FD9DEA464F3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B455:J456">
    <sortCondition sortBy="fontColor" ref="H455:H456" dxfId="226"/>
    <sortCondition ref="F455:F456"/>
  </sortState>
  <tableColumns count="15">
    <tableColumn id="9" xr3:uid="{F89E9B21-18D0-40B8-8A42-CE5182B9FE9E}" name="Colonna1" dataDxfId="225">
      <calculatedColumnFormula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calculatedColumnFormula>
    </tableColumn>
    <tableColumn id="1" xr3:uid="{CA441740-C5A0-4CBC-9EAA-5C7E3E5D1DE7}" name="Mese" dataDxfId="224">
      <calculatedColumnFormula>"Novembre"</calculatedColumnFormula>
    </tableColumn>
    <tableColumn id="2" xr3:uid="{9CCFCBD3-5CBA-443C-B65A-892C5CC7BA90}" name="Modifica" dataDxfId="223"/>
    <tableColumn id="3" xr3:uid="{96BCB219-E332-44BE-AFC8-33763B50927D}" name="Tipologia" dataDxfId="222"/>
    <tableColumn id="4" xr3:uid="{C2229888-1517-495B-9B18-1826C0C33734}" name="Data inizio" dataDxfId="221"/>
    <tableColumn id="5" xr3:uid="{AF031A72-B356-4BA4-B954-D4B8021CC2AF}" name="Data fine" dataDxfId="220"/>
    <tableColumn id="6" xr3:uid="{CDA204FC-F67B-4C4F-9E5A-18000F319061}" name="Nome Gara" dataDxfId="219"/>
    <tableColumn id="7" xr3:uid="{01370D20-1644-4198-AE3F-3C4DFD266BEF}" name="Circolo" dataDxfId="218"/>
    <tableColumn id="8" xr3:uid="{993050A2-4ED1-44A2-B02A-7671AE0F4B96}" name="Zona" dataDxfId="217"/>
    <tableColumn id="11" xr3:uid="{F30240FD-7121-4010-89B6-C8751D072C91}" name="Colonna3" dataDxfId="216">
      <calculatedColumnFormula>11</calculatedColumnFormula>
    </tableColumn>
    <tableColumn id="12" xr3:uid="{22013F81-FE6B-4C3F-8DB3-9D7DFFF4FBF7}" name="Data piena inizio" dataDxfId="215">
      <calculatedColumnFormula>IFERROR(IF(Tabella27303236[[#This Row],[Data inizio]]="","",DATE($L$1,Tabella27303236[[#This Row],[Colonna3]],Tabella27303236[[#This Row],[Data inizio]])),"")</calculatedColumnFormula>
    </tableColumn>
    <tableColumn id="13" xr3:uid="{B0AF9357-CD32-4653-A8DC-AC0A08CE9828}" name="Data piena fine" dataDxfId="214">
      <calculatedColumnFormula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calculatedColumnFormula>
    </tableColumn>
    <tableColumn id="14" xr3:uid="{931A606D-A62E-44F4-9E77-52D5F14ED7AC}" name="Giorno inizio" dataDxfId="213">
      <calculatedColumnFormula>TEXT(Tabella27303236[[#This Row],[Data piena inizio]],"ggg")</calculatedColumnFormula>
    </tableColumn>
    <tableColumn id="15" xr3:uid="{91B95F03-3E75-467E-9AF3-049EF8173DB2}" name="Giorno fine" dataDxfId="212">
      <calculatedColumnFormula>TEXT(Tabella27303236[[#This Row],[Data piena fine]],"ggg")</calculatedColumnFormula>
    </tableColumn>
    <tableColumn id="16" xr3:uid="{440EA634-5B1B-41A0-B26E-1C5D6DA6E135}" name="Colonna2" dataDxfId="211">
      <calculatedColumnFormula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calculatedColumnFormula>
    </tableColumn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2FDE616E-55EA-4D6F-99DF-100D9C305A78}" name="Tabella747" displayName="Tabella747" ref="B2:P4" totalsRowShown="0" headerRowDxfId="210" dataDxfId="209" tableBorderDxfId="208">
  <autoFilter ref="B2:P4" xr:uid="{9579F3B9-C430-4B86-9C09-4724136B9CD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0" xr3:uid="{EE4E32A8-8AAF-4196-8C18-B78C643AE1D8}" name="Colonna1" dataDxfId="207">
      <calculatedColumnFormula>IF(Tabella747[[#This Row],[Data inizio]]="","",IF(AND(Tabella747[[#This Row],[Tipologia]]&lt;&gt;"",Tabella747[[#This Row],[Data fine]]&lt;&gt;""),CONCATENATE(Tabella747[[#This Row],[Data inizio]]," - ",Tabella747[[#This Row],[Data fine]]),IF(AND(Tabella747[[#This Row],[Tipologia]]&lt;&gt;"",Tabella747[[#This Row],[Data fine]]=""),CONCATENATE(Tabella747[[#This Row],[Data inizio]]))))</calculatedColumnFormula>
    </tableColumn>
    <tableColumn id="9" xr3:uid="{4D9BE8BF-489E-44F9-8FB3-5826FDBBCB59}" name="Mese" dataDxfId="206">
      <calculatedColumnFormula>"Dicembre"</calculatedColumnFormula>
    </tableColumn>
    <tableColumn id="1" xr3:uid="{E1493A2E-34C8-480F-845D-C7F6AEBAED3C}" name="Modifica" dataDxfId="205"/>
    <tableColumn id="2" xr3:uid="{13A68655-426D-472B-A689-9388FBF62889}" name="Tipologia" dataDxfId="204"/>
    <tableColumn id="3" xr3:uid="{492785AE-1970-4532-B9E2-47BCB9FB348C}" name="Data inizio" dataDxfId="203"/>
    <tableColumn id="4" xr3:uid="{AE5875D3-FFFF-4B6E-86C3-728051107295}" name="Data fine" dataDxfId="202"/>
    <tableColumn id="5" xr3:uid="{16AEF807-2C5C-4305-965F-6DF6828FE5E1}" name="Nome Gara" dataDxfId="201"/>
    <tableColumn id="6" xr3:uid="{B800C615-CD58-4A91-8962-FC0E04E02DF0}" name="Circolo" dataDxfId="200"/>
    <tableColumn id="7" xr3:uid="{CE6EF0BF-C30C-481B-ADBA-B4DE722672F6}" name="Zona" dataDxfId="199"/>
    <tableColumn id="11" xr3:uid="{50B5F39C-796A-4D25-8BCC-AD96AA12B20B}" name="Colonna3" dataDxfId="198">
      <calculatedColumnFormula>12</calculatedColumnFormula>
    </tableColumn>
    <tableColumn id="12" xr3:uid="{CC7D2EAA-992F-4C4A-B20F-BBF10C87C125}" name="Data piena inizio" dataDxfId="197">
      <calculatedColumnFormula>IFERROR(IF(Tabella747[[#This Row],[Data inizio]]="","",DATE($L$1,Tabella747[[#This Row],[Colonna3]],Tabella747[[#This Row],[Data inizio]])),"")</calculatedColumnFormula>
    </tableColumn>
    <tableColumn id="13" xr3:uid="{DB5C558E-7AD2-4C79-8540-2869F4DFA968}" name="Data piena fine" dataDxfId="196">
      <calculatedColumnFormula>IF(Tabella747[[#This Row],[Data fine]]="","",DATE($L$1,Tabella747[[#This Row],[Colonna3]],Tabella747[[#This Row],[Data fine]]))</calculatedColumnFormula>
    </tableColumn>
    <tableColumn id="14" xr3:uid="{48A4DFAC-82DE-4572-B844-B28E058B42DD}" name="Giorno inizio" dataDxfId="195">
      <calculatedColumnFormula>TEXT(Tabella747[[#This Row],[Data piena inizio]],"ggg")</calculatedColumnFormula>
    </tableColumn>
    <tableColumn id="15" xr3:uid="{C9008107-67B9-4E42-8938-E3D6BB761C8C}" name="Giorno fine" dataDxfId="194">
      <calculatedColumnFormula>TEXT(Tabella747[[#This Row],[Data piena fine]],"ggg")</calculatedColumnFormula>
    </tableColumn>
    <tableColumn id="16" xr3:uid="{AA994588-8898-4084-A10B-6F685D8E7C14}" name="Colonna2" dataDxfId="193">
      <calculatedColumnFormula>IF(AND(Tabella747[[#This Row],[Giorno inizio]]="",Tabella747[[#This Row],[Giorno fine]]=""),"",IF(Tabella747[[#This Row],[Giorno fine]]="",Tabella747[[#This Row],[Giorno inizio]],CONCATENATE(Tabella747[[#This Row],[Giorno inizio]]," - ",Tabella747[[#This Row],[Giorno fine]])))</calculatedColumnFormula>
    </tableColumn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C6EFABA-3E5B-454F-8C10-DB1CFF442D6B}" name="Tabella3" displayName="Tabella3" ref="B482:P492" totalsRowShown="0" headerRowDxfId="192" tableBorderDxfId="191">
  <autoFilter ref="B482:P492" xr:uid="{5C6EFABA-3E5B-454F-8C10-DB1CFF442D6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0E30E63E-118D-4DC8-B983-B19037A96BB2}" name="Colonna1" dataDxfId="190">
      <calculatedColumnFormula>IF(Tabella3[[#This Row],[Data inizio]]="","",IF(AND(Tabella3[[#This Row],[Tipologia]]&lt;&gt;"",Tabella3[[#This Row],[Data fine]]&lt;&gt;""),CONCATENATE(Tabella3[[#This Row],[Data inizio]]," - ",Tabella3[[#This Row],[Data fine]]),IF(AND(Tabella3[[#This Row],[Tipologia]]&lt;&gt;"",Tabella3[[#This Row],[Data fine]]=""),CONCATENATE(Tabella3[[#This Row],[Data inizio]]))))</calculatedColumnFormula>
    </tableColumn>
    <tableColumn id="2" xr3:uid="{11EA345C-AF2D-4236-B064-BA0628FB60B2}" name="Mese" dataDxfId="189">
      <calculatedColumnFormula>"Dicembre.2021"</calculatedColumnFormula>
    </tableColumn>
    <tableColumn id="3" xr3:uid="{7D657127-3F81-491D-995F-6B8427A5391F}" name="Modifica"/>
    <tableColumn id="4" xr3:uid="{D60C69FB-4DC6-49C5-8021-3F9A509EC886}" name="Tipologia"/>
    <tableColumn id="5" xr3:uid="{6A13B1BD-69F9-4B88-AB1F-1D3161900282}" name="Data inizio"/>
    <tableColumn id="6" xr3:uid="{1463A7E1-61D2-4AA6-9A41-94BAD86C0E89}" name="Data fine"/>
    <tableColumn id="7" xr3:uid="{9F9EB9CD-53DA-44E5-A430-41EE71F8F265}" name="Nome Gara"/>
    <tableColumn id="8" xr3:uid="{2ED83F21-F58F-42F4-B543-8CD80D3F84A2}" name="Circolo"/>
    <tableColumn id="9" xr3:uid="{8915FBB4-2BD8-47E5-B8EB-5CF1A5AD66E1}" name="Zona"/>
    <tableColumn id="10" xr3:uid="{FC9F1A61-242B-4089-B47C-9FAC3BA11F70}" name="Colonna3" dataDxfId="188">
      <calculatedColumnFormula>11</calculatedColumnFormula>
    </tableColumn>
    <tableColumn id="11" xr3:uid="{2A0BA03D-2337-4074-8755-8A243641E70E}" name="Data piena inizio" dataDxfId="187">
      <calculatedColumnFormula>IFERROR(IF(Tabella3[[#This Row],[Data inizio]]="","",DATE($L$1,Tabella3[[#This Row],[Colonna3]],Tabella3[[#This Row],[Data inizio]])),"")</calculatedColumnFormula>
    </tableColumn>
    <tableColumn id="12" xr3:uid="{21F7D92D-2EEB-408B-B90A-6AE3743BD2FD}" name="Data piena fine" dataDxfId="186">
      <calculatedColumnFormula>IF(Tabella3[[#This Row],[Data fine]]="1° Dicembre",Tabella3[[#This Row],[Data piena inizio]]+1,IF(Tabella3[[#This Row],[Data fine]]="2 Dicembre",Tabella3[[#This Row],[Data piena inizio]]+2,IF(Tabella3[[#This Row],[Data fine]]="3 Dicembre",Tabella3[[#This Row],[Data piena inizio]]+3,IF(Tabella3[[#This Row],[Data fine]]="","",DATE($L$1,Tabella3[[#This Row],[Colonna3]],Tabella3[[#This Row],[Data fine]])))))</calculatedColumnFormula>
    </tableColumn>
    <tableColumn id="13" xr3:uid="{10BE6887-9F41-4459-A581-3DA425BE7733}" name="Giorno inizio" dataDxfId="185">
      <calculatedColumnFormula>TEXT(Tabella3[[#This Row],[Data piena inizio]],"ggg")</calculatedColumnFormula>
    </tableColumn>
    <tableColumn id="14" xr3:uid="{6577EEB8-C8F8-4D3F-8FEA-883209A495FC}" name="Giorno fine" dataDxfId="184">
      <calculatedColumnFormula>TEXT(Tabella3[[#This Row],[Data piena fine]],"ggg")</calculatedColumnFormula>
    </tableColumn>
    <tableColumn id="15" xr3:uid="{8EB05F77-FD4E-4E08-98EB-AE3A07018FCE}" name="Colonna2" dataDxfId="183">
      <calculatedColumnFormula>IFERROR(IF(AND(Tabella3[[#This Row],[Giorno inizio]]="",Tabella3[[#This Row],[Giorno fine]]=""),"",IF(Tabella3[[#This Row],[Giorno fine]]="",Tabella3[[#This Row],[Giorno inizio]],CONCATENATE(Tabella3[[#This Row],[Giorno inizio]]," - ",Tabella3[[#This Row],[Giorno fine]]))),””)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C73E2D5-9140-43F4-BC4E-E76A730F43E9}" name="Internazionali" displayName="Internazionali" ref="A1:H5" tableType="queryTable" totalsRowShown="0">
  <autoFilter ref="A1:H5" xr:uid="{71F71D9C-B95D-4D30-806C-E8C0EBA1C2E2}"/>
  <tableColumns count="8">
    <tableColumn id="1" xr3:uid="{D3F4679F-E3A1-4687-99F9-2F23C1F978B7}" uniqueName="1" name="Tipologia" queryTableFieldId="1" dataDxfId="76"/>
    <tableColumn id="2" xr3:uid="{A829BB3E-6EE9-4F2E-B239-024E25D38A27}" uniqueName="2" name="Modifica" queryTableFieldId="2"/>
    <tableColumn id="3" xr3:uid="{D3579053-EAB3-4A45-9198-6838A53A0B3C}" uniqueName="3" name="Mese" queryTableFieldId="3" dataDxfId="75"/>
    <tableColumn id="4" xr3:uid="{8CD49B9A-BA5A-4A74-85C7-178C9F8FC983}" uniqueName="4" name="Colonna1" queryTableFieldId="4" dataDxfId="74"/>
    <tableColumn id="8" xr3:uid="{7EE3FBA2-B315-40BF-8EBD-0AA3A5295849}" uniqueName="8" name="Colonna2" queryTableFieldId="8"/>
    <tableColumn id="5" xr3:uid="{B3E50FAF-8C75-4BE2-9192-ED0D30E6F769}" uniqueName="5" name="Nome Gara" queryTableFieldId="5" dataDxfId="73"/>
    <tableColumn id="6" xr3:uid="{4B9629CB-D72E-4550-8F4B-649B48EED0D3}" uniqueName="6" name="Circolo" queryTableFieldId="6" dataDxfId="72"/>
    <tableColumn id="7" xr3:uid="{3702AF0B-18F2-4E20-8543-D04678A0F83E}" uniqueName="7" name="Zona" queryTableFieldId="7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3D85796-0394-401D-88DD-85B3993D72D1}" name="Nazionali" displayName="Nazionali" ref="A1:H30" tableType="queryTable" totalsRowShown="0">
  <autoFilter ref="A1:H30" xr:uid="{9314C1F6-DDE9-460F-A6FA-B4E7126AAEFE}"/>
  <tableColumns count="8">
    <tableColumn id="1" xr3:uid="{9DC0A1D6-1D65-4BD0-8AEA-3D084502E6F9}" uniqueName="1" name="Tipologia" queryTableFieldId="1" dataDxfId="62"/>
    <tableColumn id="2" xr3:uid="{1EEC2595-215C-473F-B30E-45BFB005F73D}" uniqueName="2" name="Modifica" queryTableFieldId="2"/>
    <tableColumn id="3" xr3:uid="{31FFA176-7C5F-498D-A1E8-E031F0953039}" uniqueName="3" name="Mese" queryTableFieldId="3" dataDxfId="61"/>
    <tableColumn id="4" xr3:uid="{CE940458-0407-423B-ADE1-9DC3B8453D0C}" uniqueName="4" name="Colonna1" queryTableFieldId="4" dataDxfId="60"/>
    <tableColumn id="8" xr3:uid="{8B6FCCA8-3541-4F92-8536-E2E773A17155}" uniqueName="8" name="Colonna2" queryTableFieldId="8"/>
    <tableColumn id="5" xr3:uid="{DDF09910-A5F0-4DF7-87F0-745B4A0454CE}" uniqueName="5" name="Nome Gara" queryTableFieldId="5" dataDxfId="59"/>
    <tableColumn id="6" xr3:uid="{8B72621E-4EF1-4785-8046-AFB2CE0320C4}" uniqueName="6" name="Circolo" queryTableFieldId="6" dataDxfId="58"/>
    <tableColumn id="7" xr3:uid="{4B542826-8816-4659-A1AE-AB59BCEAE263}" uniqueName="7" name="Zona" queryTableFieldId="7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A3EEF7C-BB40-44D2-AF63-7F8535DB9BE0}" name="_72_54" displayName="_72_54" ref="A1:H10" tableType="queryTable" totalsRowShown="0">
  <autoFilter ref="A1:H10" xr:uid="{872C1D72-8461-424B-AB1F-6C30D3A0E95D}"/>
  <tableColumns count="8">
    <tableColumn id="1" xr3:uid="{6CF033E3-C119-463C-B1EC-1FA306AB1FAA}" uniqueName="1" name="Tipologia" queryTableFieldId="1" dataDxfId="57"/>
    <tableColumn id="2" xr3:uid="{0250AF74-AB91-4A35-A998-A7FCB904686C}" uniqueName="2" name="Modifica" queryTableFieldId="2"/>
    <tableColumn id="3" xr3:uid="{95520036-9847-4CBE-B8F3-84D1AECB7F11}" uniqueName="3" name="Mese" queryTableFieldId="3" dataDxfId="56"/>
    <tableColumn id="4" xr3:uid="{9D530626-A448-447B-9BE1-EC55DD06674E}" uniqueName="4" name="Colonna1" queryTableFieldId="4" dataDxfId="55"/>
    <tableColumn id="8" xr3:uid="{797499ED-6792-476D-AC1B-FF14EF9C426F}" uniqueName="8" name="Colonna2" queryTableFieldId="8"/>
    <tableColumn id="5" xr3:uid="{FEA34621-DF51-4DD9-BFB0-B41C7D9D8D6A}" uniqueName="5" name="Nome Gara" queryTableFieldId="5" dataDxfId="54"/>
    <tableColumn id="6" xr3:uid="{6E4318C9-5900-47E9-AFD0-A1745D69AD02}" uniqueName="6" name="Circolo" queryTableFieldId="6" dataDxfId="53"/>
    <tableColumn id="7" xr3:uid="{4CD46F02-8B67-4F22-BC37-AB4EAC2ABDD9}" uniqueName="7" name="Zona" queryTableFieldId="7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8483E66-4CC1-4333-99AF-57B03C522553}" name="TGF" displayName="TGF" ref="A1:H15" tableType="queryTable" totalsRowShown="0">
  <autoFilter ref="A1:H15" xr:uid="{8F059525-DF0D-4035-8D39-7D43CE070BDB}"/>
  <tableColumns count="8">
    <tableColumn id="1" xr3:uid="{7E0B1F84-A56C-4ADC-B32E-3E3EF05E3BB5}" uniqueName="1" name="Tipologia" queryTableFieldId="1" dataDxfId="52"/>
    <tableColumn id="2" xr3:uid="{A94D5BB9-2FE2-48C1-8B77-733AA09793A7}" uniqueName="2" name="Modifica" queryTableFieldId="2"/>
    <tableColumn id="3" xr3:uid="{055E1B48-271F-4ADC-A235-C35311B0FC36}" uniqueName="3" name="Mese" queryTableFieldId="3" dataDxfId="51"/>
    <tableColumn id="4" xr3:uid="{67C5387F-2D42-4C9B-B7CC-7AF6AEBE05BC}" uniqueName="4" name="Colonna1" queryTableFieldId="4" dataDxfId="50"/>
    <tableColumn id="8" xr3:uid="{F2AAAC4A-F13B-41EB-92A9-9E3A7C9A6A77}" uniqueName="8" name="Colonna2" queryTableFieldId="8"/>
    <tableColumn id="5" xr3:uid="{E0E98B82-8D4C-4CB6-A0E4-ADEFC097FEA2}" uniqueName="5" name="Nome Gara" queryTableFieldId="5" dataDxfId="49"/>
    <tableColumn id="6" xr3:uid="{5C770B80-C141-41EB-8322-B2F99C5BBD51}" uniqueName="6" name="Circolo" queryTableFieldId="6" dataDxfId="48"/>
    <tableColumn id="7" xr3:uid="{28D00F8B-0D11-4620-BE7B-BBCB3894AB22}" uniqueName="7" name="Zona" queryTableFieldId="7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9D54B951-3F49-43A2-B9D6-8C2CFC93B9A2}" name="Calendario_Dilettanti" displayName="Calendario_Dilettanti" ref="A6:J157" tableType="queryTable" totalsRowShown="0" headerRowDxfId="441" dataDxfId="439" headerRowBorderDxfId="440" tableBorderDxfId="438" totalsRowBorderDxfId="437">
  <autoFilter ref="A6:J157" xr:uid="{445C00A8-A215-4407-B565-E638A760350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2FD08DFE-2B75-4F3E-A851-B4FFC591DA49}" uniqueName="1" name="Tipologia" queryTableFieldId="1" dataDxfId="35"/>
    <tableColumn id="2" xr3:uid="{01203AD8-47E9-4F4F-BA1C-9DCA65FDA5BA}" uniqueName="2" name="Modifica" queryTableFieldId="2" dataDxfId="34"/>
    <tableColumn id="3" xr3:uid="{CB1AC347-6543-422C-9A98-4D17F7EEBDA3}" uniqueName="3" name="Mese" queryTableFieldId="3" dataDxfId="33"/>
    <tableColumn id="11" xr3:uid="{9ED42E76-A162-4F97-8811-CA60410F50DD}" uniqueName="11" name="Giorni" queryTableFieldId="12" dataDxfId="32"/>
    <tableColumn id="13" xr3:uid="{AD1364A4-4435-4991-8346-7A1EEED71EF7}" uniqueName="13" name="Giorno" queryTableFieldId="20" dataDxfId="31"/>
    <tableColumn id="5" xr3:uid="{189F3ADD-50DD-4284-8A61-0416157BED86}" uniqueName="5" name="Nome Gara" queryTableFieldId="5" dataDxfId="30"/>
    <tableColumn id="6" xr3:uid="{0101DB56-8AC4-4647-8878-318659001C77}" uniqueName="6" name="Circolo" queryTableFieldId="6" dataDxfId="29"/>
    <tableColumn id="7" xr3:uid="{2E79ED53-4054-45C8-B7F6-2355A9B59F43}" uniqueName="7" name="Zona" queryTableFieldId="7" dataDxfId="28"/>
    <tableColumn id="9" xr3:uid="{BD1ADDED-920B-4664-B77E-9D16F7A2F52A}" uniqueName="9" name="Colonna22" queryTableFieldId="8" dataDxfId="27">
      <calculatedColumnFormula>IF(A7=A6,"",1)</calculatedColumnFormula>
    </tableColumn>
    <tableColumn id="10" xr3:uid="{0A8286B6-1D2E-4479-A008-A052520FF79E}" uniqueName="10" name="Colonna3" queryTableFieldId="10" dataDxfId="26">
      <calculatedColumnFormula>IF(C7=C6,"",1)</calculatedColumnFormula>
    </tableColumn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A1C4B143-D19B-4D78-8E54-A67D35F3B2F8}" name="INTERR_o_REGIONALI" displayName="INTERR_o_REGIONALI" ref="A1:H16" tableType="queryTable" totalsRowShown="0">
  <autoFilter ref="A1:H16" xr:uid="{92317376-64B7-4000-940A-3F412728B8CD}"/>
  <tableColumns count="8">
    <tableColumn id="1" xr3:uid="{FC293211-4B36-4F61-88FA-7A796767420D}" uniqueName="1" name="Tipologia" queryTableFieldId="1" dataDxfId="71"/>
    <tableColumn id="2" xr3:uid="{AEAD93EA-A23E-4AB2-97FE-9285D9AFF597}" uniqueName="2" name="Modifica" queryTableFieldId="2"/>
    <tableColumn id="3" xr3:uid="{B80B50FD-F0AD-4412-8FA6-AB09C9FCA7A7}" uniqueName="3" name="Mese" queryTableFieldId="3" dataDxfId="70"/>
    <tableColumn id="4" xr3:uid="{A4F61456-0E17-42B9-8A72-FA693F664E1A}" uniqueName="4" name="Colonna1" queryTableFieldId="4" dataDxfId="69"/>
    <tableColumn id="8" xr3:uid="{BE019EC6-0E4A-4888-814C-CF4DA36D6968}" uniqueName="8" name="Colonna2" queryTableFieldId="8"/>
    <tableColumn id="5" xr3:uid="{5A702C93-3B10-4D16-ADB5-38EF330178DE}" uniqueName="5" name="Nome Gara" queryTableFieldId="5" dataDxfId="68"/>
    <tableColumn id="6" xr3:uid="{96A3F43F-85DD-45BD-94CD-27889A7FB0CA}" uniqueName="6" name="Circolo" queryTableFieldId="6" dataDxfId="67"/>
    <tableColumn id="7" xr3:uid="{8454A6F8-A7B6-4B79-93D0-25A0452B463C}" uniqueName="7" name="Zona" queryTableFieldId="7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1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1.xml"/><Relationship Id="rId13" Type="http://schemas.openxmlformats.org/officeDocument/2006/relationships/table" Target="../tables/table36.xml"/><Relationship Id="rId3" Type="http://schemas.openxmlformats.org/officeDocument/2006/relationships/table" Target="../tables/table26.xml"/><Relationship Id="rId7" Type="http://schemas.openxmlformats.org/officeDocument/2006/relationships/table" Target="../tables/table30.xml"/><Relationship Id="rId12" Type="http://schemas.openxmlformats.org/officeDocument/2006/relationships/table" Target="../tables/table35.xml"/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29.xml"/><Relationship Id="rId11" Type="http://schemas.openxmlformats.org/officeDocument/2006/relationships/table" Target="../tables/table34.xml"/><Relationship Id="rId5" Type="http://schemas.openxmlformats.org/officeDocument/2006/relationships/table" Target="../tables/table28.xml"/><Relationship Id="rId10" Type="http://schemas.openxmlformats.org/officeDocument/2006/relationships/table" Target="../tables/table33.xml"/><Relationship Id="rId4" Type="http://schemas.openxmlformats.org/officeDocument/2006/relationships/table" Target="../tables/table27.xml"/><Relationship Id="rId9" Type="http://schemas.openxmlformats.org/officeDocument/2006/relationships/table" Target="../tables/table32.xml"/><Relationship Id="rId14" Type="http://schemas.openxmlformats.org/officeDocument/2006/relationships/table" Target="../tables/table3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FDE3E-D536-4779-9753-CA339D239EEE}">
  <dimension ref="A1:H63"/>
  <sheetViews>
    <sheetView workbookViewId="0">
      <selection sqref="A1:H55"/>
    </sheetView>
  </sheetViews>
  <sheetFormatPr defaultRowHeight="15" x14ac:dyDescent="0.25"/>
  <cols>
    <col min="1" max="1" width="22.42578125" bestFit="1" customWidth="1"/>
    <col min="2" max="2" width="28" bestFit="1" customWidth="1"/>
    <col min="3" max="3" width="10.42578125" bestFit="1" customWidth="1"/>
    <col min="4" max="5" width="11.5703125" bestFit="1" customWidth="1"/>
    <col min="6" max="6" width="49.28515625" bestFit="1" customWidth="1"/>
    <col min="7" max="7" width="20.140625" bestFit="1" customWidth="1"/>
    <col min="8" max="8" width="7.5703125" bestFit="1" customWidth="1"/>
  </cols>
  <sheetData>
    <row r="1" spans="1:8" x14ac:dyDescent="0.25">
      <c r="A1" t="s">
        <v>17</v>
      </c>
      <c r="B1" t="s">
        <v>18</v>
      </c>
      <c r="C1" t="s">
        <v>35</v>
      </c>
      <c r="D1" t="s">
        <v>29</v>
      </c>
      <c r="E1" t="s">
        <v>30</v>
      </c>
      <c r="F1" t="s">
        <v>31</v>
      </c>
      <c r="G1" t="s">
        <v>10</v>
      </c>
      <c r="H1" t="s">
        <v>26</v>
      </c>
    </row>
    <row r="2" spans="1:8" x14ac:dyDescent="0.25">
      <c r="A2" s="29" t="s">
        <v>19</v>
      </c>
      <c r="C2" s="29" t="s">
        <v>33</v>
      </c>
      <c r="D2" s="29" t="s">
        <v>92</v>
      </c>
      <c r="E2" t="s">
        <v>556</v>
      </c>
      <c r="F2" s="29" t="s">
        <v>37</v>
      </c>
      <c r="G2" s="29" t="s">
        <v>38</v>
      </c>
      <c r="H2">
        <v>1</v>
      </c>
    </row>
    <row r="3" spans="1:8" x14ac:dyDescent="0.25">
      <c r="A3" s="29" t="s">
        <v>19</v>
      </c>
      <c r="C3" s="29" t="s">
        <v>33</v>
      </c>
      <c r="D3" s="29" t="s">
        <v>94</v>
      </c>
      <c r="E3" t="s">
        <v>556</v>
      </c>
      <c r="F3" s="29" t="s">
        <v>76</v>
      </c>
      <c r="G3" s="29" t="s">
        <v>40</v>
      </c>
      <c r="H3">
        <v>1</v>
      </c>
    </row>
    <row r="4" spans="1:8" x14ac:dyDescent="0.25">
      <c r="A4" s="29" t="s">
        <v>19</v>
      </c>
      <c r="C4" s="29" t="s">
        <v>33</v>
      </c>
      <c r="D4" s="29" t="s">
        <v>98</v>
      </c>
      <c r="E4" t="s">
        <v>561</v>
      </c>
      <c r="F4" s="29" t="s">
        <v>461</v>
      </c>
      <c r="G4" s="29" t="s">
        <v>279</v>
      </c>
      <c r="H4">
        <v>3</v>
      </c>
    </row>
    <row r="5" spans="1:8" x14ac:dyDescent="0.25">
      <c r="A5" s="29" t="s">
        <v>19</v>
      </c>
      <c r="C5" s="29" t="s">
        <v>33</v>
      </c>
      <c r="D5" s="29" t="s">
        <v>99</v>
      </c>
      <c r="E5" t="s">
        <v>556</v>
      </c>
      <c r="F5" s="29" t="s">
        <v>19</v>
      </c>
      <c r="G5" s="29" t="s">
        <v>46</v>
      </c>
      <c r="H5">
        <v>1</v>
      </c>
    </row>
    <row r="6" spans="1:8" x14ac:dyDescent="0.25">
      <c r="A6" s="29" t="s">
        <v>19</v>
      </c>
      <c r="C6" s="29" t="s">
        <v>81</v>
      </c>
      <c r="D6" s="29" t="s">
        <v>385</v>
      </c>
      <c r="E6" t="s">
        <v>561</v>
      </c>
      <c r="F6" s="29" t="s">
        <v>106</v>
      </c>
      <c r="G6" s="29" t="s">
        <v>107</v>
      </c>
      <c r="H6">
        <v>4</v>
      </c>
    </row>
    <row r="7" spans="1:8" x14ac:dyDescent="0.25">
      <c r="A7" s="29" t="s">
        <v>19</v>
      </c>
      <c r="C7" s="29" t="s">
        <v>81</v>
      </c>
      <c r="D7" s="29" t="s">
        <v>94</v>
      </c>
      <c r="E7" t="s">
        <v>556</v>
      </c>
      <c r="F7" s="29" t="s">
        <v>108</v>
      </c>
      <c r="G7" s="29" t="s">
        <v>109</v>
      </c>
      <c r="H7">
        <v>3</v>
      </c>
    </row>
    <row r="8" spans="1:8" x14ac:dyDescent="0.25">
      <c r="A8" s="29" t="s">
        <v>19</v>
      </c>
      <c r="C8" s="29" t="s">
        <v>81</v>
      </c>
      <c r="D8" s="29" t="s">
        <v>94</v>
      </c>
      <c r="E8" t="s">
        <v>556</v>
      </c>
      <c r="F8" s="29" t="s">
        <v>464</v>
      </c>
      <c r="G8" s="29" t="s">
        <v>39</v>
      </c>
      <c r="H8">
        <v>5</v>
      </c>
    </row>
    <row r="9" spans="1:8" x14ac:dyDescent="0.25">
      <c r="A9" s="29" t="s">
        <v>19</v>
      </c>
      <c r="C9" s="29" t="s">
        <v>81</v>
      </c>
      <c r="D9" s="29" t="s">
        <v>389</v>
      </c>
      <c r="E9" t="s">
        <v>556</v>
      </c>
      <c r="F9" s="29" t="s">
        <v>122</v>
      </c>
      <c r="G9" s="29" t="s">
        <v>123</v>
      </c>
      <c r="H9">
        <v>1</v>
      </c>
    </row>
    <row r="10" spans="1:8" x14ac:dyDescent="0.25">
      <c r="A10" s="29" t="s">
        <v>19</v>
      </c>
      <c r="C10" s="29" t="s">
        <v>81</v>
      </c>
      <c r="D10" s="29" t="s">
        <v>389</v>
      </c>
      <c r="E10" t="s">
        <v>556</v>
      </c>
      <c r="F10" s="29" t="s">
        <v>124</v>
      </c>
      <c r="G10" s="29" t="s">
        <v>125</v>
      </c>
      <c r="H10">
        <v>2</v>
      </c>
    </row>
    <row r="11" spans="1:8" x14ac:dyDescent="0.25">
      <c r="A11" s="29" t="s">
        <v>19</v>
      </c>
      <c r="C11" s="29" t="s">
        <v>81</v>
      </c>
      <c r="D11" s="29" t="s">
        <v>98</v>
      </c>
      <c r="E11" t="s">
        <v>561</v>
      </c>
      <c r="F11" s="29" t="s">
        <v>70</v>
      </c>
      <c r="G11" s="29" t="s">
        <v>60</v>
      </c>
      <c r="H11">
        <v>4</v>
      </c>
    </row>
    <row r="12" spans="1:8" x14ac:dyDescent="0.25">
      <c r="A12" s="29" t="s">
        <v>19</v>
      </c>
      <c r="C12" s="29" t="s">
        <v>82</v>
      </c>
      <c r="D12" s="29" t="s">
        <v>432</v>
      </c>
      <c r="E12" t="s">
        <v>561</v>
      </c>
      <c r="F12" s="29" t="s">
        <v>19</v>
      </c>
      <c r="G12" s="29" t="s">
        <v>161</v>
      </c>
      <c r="H12">
        <v>4</v>
      </c>
    </row>
    <row r="13" spans="1:8" x14ac:dyDescent="0.25">
      <c r="A13" s="29" t="s">
        <v>19</v>
      </c>
      <c r="C13" s="29" t="s">
        <v>82</v>
      </c>
      <c r="D13" s="29" t="s">
        <v>394</v>
      </c>
      <c r="E13" t="s">
        <v>564</v>
      </c>
      <c r="F13" s="29" t="s">
        <v>580</v>
      </c>
      <c r="G13" s="29" t="s">
        <v>581</v>
      </c>
      <c r="H13">
        <v>4</v>
      </c>
    </row>
    <row r="14" spans="1:8" x14ac:dyDescent="0.25">
      <c r="A14" s="29" t="s">
        <v>19</v>
      </c>
      <c r="C14" s="29" t="s">
        <v>82</v>
      </c>
      <c r="D14" s="29" t="s">
        <v>398</v>
      </c>
      <c r="E14" t="s">
        <v>556</v>
      </c>
      <c r="F14" s="29" t="s">
        <v>140</v>
      </c>
      <c r="G14" s="29" t="s">
        <v>141</v>
      </c>
      <c r="H14">
        <v>1</v>
      </c>
    </row>
    <row r="15" spans="1:8" x14ac:dyDescent="0.25">
      <c r="A15" s="29" t="s">
        <v>19</v>
      </c>
      <c r="C15" s="29" t="s">
        <v>82</v>
      </c>
      <c r="D15" s="29" t="s">
        <v>398</v>
      </c>
      <c r="E15" t="s">
        <v>556</v>
      </c>
      <c r="F15" s="29" t="s">
        <v>582</v>
      </c>
      <c r="G15" s="29" t="s">
        <v>132</v>
      </c>
      <c r="H15">
        <v>4</v>
      </c>
    </row>
    <row r="16" spans="1:8" x14ac:dyDescent="0.25">
      <c r="A16" s="29" t="s">
        <v>19</v>
      </c>
      <c r="C16" s="29" t="s">
        <v>82</v>
      </c>
      <c r="D16" s="29" t="s">
        <v>398</v>
      </c>
      <c r="E16" t="s">
        <v>556</v>
      </c>
      <c r="F16" s="29" t="s">
        <v>583</v>
      </c>
      <c r="G16" s="29" t="s">
        <v>490</v>
      </c>
      <c r="H16">
        <v>4</v>
      </c>
    </row>
    <row r="17" spans="1:8" x14ac:dyDescent="0.25">
      <c r="A17" s="29" t="s">
        <v>19</v>
      </c>
      <c r="C17" s="29" t="s">
        <v>82</v>
      </c>
      <c r="D17" s="29" t="s">
        <v>426</v>
      </c>
      <c r="E17" t="s">
        <v>561</v>
      </c>
      <c r="F17" s="29" t="s">
        <v>585</v>
      </c>
      <c r="G17" s="29" t="s">
        <v>221</v>
      </c>
      <c r="H17">
        <v>3</v>
      </c>
    </row>
    <row r="18" spans="1:8" x14ac:dyDescent="0.25">
      <c r="A18" s="29" t="s">
        <v>19</v>
      </c>
      <c r="C18" s="29" t="s">
        <v>82</v>
      </c>
      <c r="D18" s="29" t="s">
        <v>401</v>
      </c>
      <c r="E18" t="s">
        <v>556</v>
      </c>
      <c r="F18" s="29" t="s">
        <v>148</v>
      </c>
      <c r="G18" s="29" t="s">
        <v>149</v>
      </c>
      <c r="H18">
        <v>4</v>
      </c>
    </row>
    <row r="19" spans="1:8" x14ac:dyDescent="0.25">
      <c r="A19" s="29" t="s">
        <v>19</v>
      </c>
      <c r="C19" s="29" t="s">
        <v>82</v>
      </c>
      <c r="D19" s="29" t="s">
        <v>401</v>
      </c>
      <c r="E19" t="s">
        <v>556</v>
      </c>
      <c r="F19" s="29" t="s">
        <v>475</v>
      </c>
      <c r="G19" s="29" t="s">
        <v>172</v>
      </c>
      <c r="H19">
        <v>7</v>
      </c>
    </row>
    <row r="20" spans="1:8" x14ac:dyDescent="0.25">
      <c r="A20" s="29" t="s">
        <v>19</v>
      </c>
      <c r="C20" s="29" t="s">
        <v>82</v>
      </c>
      <c r="D20" s="29" t="s">
        <v>405</v>
      </c>
      <c r="E20" t="s">
        <v>556</v>
      </c>
      <c r="F20" s="29" t="s">
        <v>591</v>
      </c>
      <c r="G20" s="29" t="s">
        <v>174</v>
      </c>
      <c r="H20">
        <v>2</v>
      </c>
    </row>
    <row r="21" spans="1:8" x14ac:dyDescent="0.25">
      <c r="A21" s="29" t="s">
        <v>19</v>
      </c>
      <c r="C21" s="29" t="s">
        <v>82</v>
      </c>
      <c r="D21" s="29" t="s">
        <v>405</v>
      </c>
      <c r="E21" t="s">
        <v>556</v>
      </c>
      <c r="F21" s="29" t="s">
        <v>158</v>
      </c>
      <c r="G21" s="29" t="s">
        <v>159</v>
      </c>
      <c r="H21">
        <v>3</v>
      </c>
    </row>
    <row r="22" spans="1:8" x14ac:dyDescent="0.25">
      <c r="A22" s="29" t="s">
        <v>19</v>
      </c>
      <c r="C22" s="29" t="s">
        <v>82</v>
      </c>
      <c r="D22" s="29" t="s">
        <v>405</v>
      </c>
      <c r="E22" t="s">
        <v>556</v>
      </c>
      <c r="F22" s="29" t="s">
        <v>160</v>
      </c>
      <c r="G22" s="29" t="s">
        <v>45</v>
      </c>
      <c r="H22">
        <v>5</v>
      </c>
    </row>
    <row r="23" spans="1:8" x14ac:dyDescent="0.25">
      <c r="A23" s="29" t="s">
        <v>19</v>
      </c>
      <c r="C23" s="29" t="s">
        <v>82</v>
      </c>
      <c r="D23" s="29" t="s">
        <v>405</v>
      </c>
      <c r="E23" t="s">
        <v>556</v>
      </c>
      <c r="F23" s="29" t="s">
        <v>586</v>
      </c>
      <c r="G23" s="29" t="s">
        <v>468</v>
      </c>
      <c r="H23">
        <v>6</v>
      </c>
    </row>
    <row r="24" spans="1:8" x14ac:dyDescent="0.25">
      <c r="A24" s="29" t="s">
        <v>19</v>
      </c>
      <c r="C24" s="29" t="s">
        <v>83</v>
      </c>
      <c r="D24" s="29" t="s">
        <v>409</v>
      </c>
      <c r="E24" t="s">
        <v>556</v>
      </c>
      <c r="F24" s="29" t="s">
        <v>169</v>
      </c>
      <c r="G24" s="29" t="s">
        <v>111</v>
      </c>
      <c r="H24">
        <v>6</v>
      </c>
    </row>
    <row r="25" spans="1:8" x14ac:dyDescent="0.25">
      <c r="A25" s="29" t="s">
        <v>19</v>
      </c>
      <c r="C25" s="29" t="s">
        <v>83</v>
      </c>
      <c r="D25" s="29" t="s">
        <v>411</v>
      </c>
      <c r="E25" t="s">
        <v>556</v>
      </c>
      <c r="F25" s="29" t="s">
        <v>177</v>
      </c>
      <c r="G25" s="29" t="s">
        <v>116</v>
      </c>
      <c r="H25">
        <v>4</v>
      </c>
    </row>
    <row r="26" spans="1:8" x14ac:dyDescent="0.25">
      <c r="A26" s="29" t="s">
        <v>19</v>
      </c>
      <c r="C26" s="29" t="s">
        <v>83</v>
      </c>
      <c r="D26" s="29" t="s">
        <v>411</v>
      </c>
      <c r="E26" t="s">
        <v>556</v>
      </c>
      <c r="F26" s="29" t="s">
        <v>178</v>
      </c>
      <c r="G26" s="29" t="s">
        <v>179</v>
      </c>
      <c r="H26">
        <v>6</v>
      </c>
    </row>
    <row r="27" spans="1:8" x14ac:dyDescent="0.25">
      <c r="A27" s="29" t="s">
        <v>19</v>
      </c>
      <c r="B27" t="s">
        <v>606</v>
      </c>
      <c r="C27" s="29" t="s">
        <v>83</v>
      </c>
      <c r="D27" s="29" t="s">
        <v>411</v>
      </c>
      <c r="E27" t="s">
        <v>556</v>
      </c>
      <c r="F27" s="29" t="s">
        <v>605</v>
      </c>
      <c r="G27" s="29" t="s">
        <v>180</v>
      </c>
      <c r="H27">
        <v>7</v>
      </c>
    </row>
    <row r="28" spans="1:8" x14ac:dyDescent="0.25">
      <c r="A28" s="29" t="s">
        <v>19</v>
      </c>
      <c r="C28" s="29" t="s">
        <v>83</v>
      </c>
      <c r="D28" s="29" t="s">
        <v>417</v>
      </c>
      <c r="E28" t="s">
        <v>556</v>
      </c>
      <c r="F28" s="29" t="s">
        <v>189</v>
      </c>
      <c r="G28" s="29" t="s">
        <v>190</v>
      </c>
      <c r="H28">
        <v>2</v>
      </c>
    </row>
    <row r="29" spans="1:8" x14ac:dyDescent="0.25">
      <c r="A29" s="29" t="s">
        <v>19</v>
      </c>
      <c r="C29" s="29" t="s">
        <v>83</v>
      </c>
      <c r="D29" s="29" t="s">
        <v>417</v>
      </c>
      <c r="E29" t="s">
        <v>556</v>
      </c>
      <c r="F29" s="29" t="s">
        <v>191</v>
      </c>
      <c r="G29" s="29" t="s">
        <v>58</v>
      </c>
      <c r="H29">
        <v>6</v>
      </c>
    </row>
    <row r="30" spans="1:8" x14ac:dyDescent="0.25">
      <c r="A30" s="29" t="s">
        <v>19</v>
      </c>
      <c r="C30" s="29" t="s">
        <v>84</v>
      </c>
      <c r="D30" s="29" t="s">
        <v>422</v>
      </c>
      <c r="E30" t="s">
        <v>556</v>
      </c>
      <c r="F30" s="29" t="s">
        <v>620</v>
      </c>
      <c r="G30" s="29" t="s">
        <v>206</v>
      </c>
      <c r="H30">
        <v>7</v>
      </c>
    </row>
    <row r="31" spans="1:8" x14ac:dyDescent="0.25">
      <c r="A31" s="29" t="s">
        <v>19</v>
      </c>
      <c r="C31" s="29" t="s">
        <v>84</v>
      </c>
      <c r="D31" s="29" t="s">
        <v>385</v>
      </c>
      <c r="E31" t="s">
        <v>556</v>
      </c>
      <c r="F31" s="29" t="s">
        <v>215</v>
      </c>
      <c r="G31" s="29" t="s">
        <v>184</v>
      </c>
      <c r="H31">
        <v>6</v>
      </c>
    </row>
    <row r="32" spans="1:8" x14ac:dyDescent="0.25">
      <c r="A32" s="29" t="s">
        <v>19</v>
      </c>
      <c r="C32" s="29" t="s">
        <v>84</v>
      </c>
      <c r="D32" s="29" t="s">
        <v>98</v>
      </c>
      <c r="E32" t="s">
        <v>556</v>
      </c>
      <c r="F32" s="29" t="s">
        <v>239</v>
      </c>
      <c r="G32" s="29" t="s">
        <v>214</v>
      </c>
      <c r="H32">
        <v>1</v>
      </c>
    </row>
    <row r="33" spans="1:8" x14ac:dyDescent="0.25">
      <c r="A33" s="29" t="s">
        <v>19</v>
      </c>
      <c r="C33" s="29" t="s">
        <v>84</v>
      </c>
      <c r="D33" s="29" t="s">
        <v>98</v>
      </c>
      <c r="E33" t="s">
        <v>556</v>
      </c>
      <c r="F33" s="29" t="s">
        <v>240</v>
      </c>
      <c r="G33" s="29" t="s">
        <v>241</v>
      </c>
      <c r="H33">
        <v>2</v>
      </c>
    </row>
    <row r="34" spans="1:8" x14ac:dyDescent="0.25">
      <c r="A34" s="29" t="s">
        <v>19</v>
      </c>
      <c r="C34" s="29" t="s">
        <v>84</v>
      </c>
      <c r="D34" s="29" t="s">
        <v>98</v>
      </c>
      <c r="E34" t="s">
        <v>556</v>
      </c>
      <c r="F34" s="29" t="s">
        <v>242</v>
      </c>
      <c r="G34" s="29" t="s">
        <v>243</v>
      </c>
      <c r="H34">
        <v>5</v>
      </c>
    </row>
    <row r="35" spans="1:8" x14ac:dyDescent="0.25">
      <c r="A35" s="29" t="s">
        <v>19</v>
      </c>
      <c r="C35" s="29" t="s">
        <v>85</v>
      </c>
      <c r="D35" s="29" t="s">
        <v>432</v>
      </c>
      <c r="E35" t="s">
        <v>561</v>
      </c>
      <c r="F35" s="29" t="s">
        <v>252</v>
      </c>
      <c r="G35" s="29" t="s">
        <v>59</v>
      </c>
      <c r="H35">
        <v>3</v>
      </c>
    </row>
    <row r="36" spans="1:8" x14ac:dyDescent="0.25">
      <c r="A36" s="29" t="s">
        <v>19</v>
      </c>
      <c r="C36" s="29" t="s">
        <v>85</v>
      </c>
      <c r="D36" s="29" t="s">
        <v>433</v>
      </c>
      <c r="E36" t="s">
        <v>556</v>
      </c>
      <c r="F36" s="29" t="s">
        <v>256</v>
      </c>
      <c r="G36" s="29" t="s">
        <v>47</v>
      </c>
      <c r="H36">
        <v>5</v>
      </c>
    </row>
    <row r="37" spans="1:8" x14ac:dyDescent="0.25">
      <c r="A37" s="29" t="s">
        <v>19</v>
      </c>
      <c r="C37" s="29" t="s">
        <v>85</v>
      </c>
      <c r="D37" s="29" t="s">
        <v>433</v>
      </c>
      <c r="E37" t="s">
        <v>556</v>
      </c>
      <c r="F37" s="29" t="s">
        <v>258</v>
      </c>
      <c r="G37" s="29" t="s">
        <v>259</v>
      </c>
      <c r="H37">
        <v>7</v>
      </c>
    </row>
    <row r="38" spans="1:8" x14ac:dyDescent="0.25">
      <c r="A38" s="29" t="s">
        <v>19</v>
      </c>
      <c r="C38" s="29" t="s">
        <v>85</v>
      </c>
      <c r="D38" s="29" t="s">
        <v>92</v>
      </c>
      <c r="E38" t="s">
        <v>568</v>
      </c>
      <c r="F38" s="29" t="s">
        <v>261</v>
      </c>
      <c r="G38" s="29" t="s">
        <v>132</v>
      </c>
      <c r="H38">
        <v>4</v>
      </c>
    </row>
    <row r="39" spans="1:8" x14ac:dyDescent="0.25">
      <c r="A39" s="29" t="s">
        <v>19</v>
      </c>
      <c r="C39" s="29" t="s">
        <v>85</v>
      </c>
      <c r="D39" s="29" t="s">
        <v>426</v>
      </c>
      <c r="E39" t="s">
        <v>561</v>
      </c>
      <c r="F39" s="29" t="s">
        <v>504</v>
      </c>
      <c r="G39" s="29" t="s">
        <v>505</v>
      </c>
      <c r="H39">
        <v>4</v>
      </c>
    </row>
    <row r="40" spans="1:8" x14ac:dyDescent="0.25">
      <c r="A40" s="29" t="s">
        <v>19</v>
      </c>
      <c r="C40" s="29" t="s">
        <v>85</v>
      </c>
      <c r="D40" s="29" t="s">
        <v>401</v>
      </c>
      <c r="E40" t="s">
        <v>556</v>
      </c>
      <c r="F40" s="29" t="s">
        <v>276</v>
      </c>
      <c r="G40" s="29" t="s">
        <v>126</v>
      </c>
      <c r="H40">
        <v>3</v>
      </c>
    </row>
    <row r="41" spans="1:8" x14ac:dyDescent="0.25">
      <c r="A41" s="29" t="s">
        <v>19</v>
      </c>
      <c r="C41" s="29" t="s">
        <v>85</v>
      </c>
      <c r="D41" s="29" t="s">
        <v>401</v>
      </c>
      <c r="E41" t="s">
        <v>556</v>
      </c>
      <c r="F41" s="29" t="s">
        <v>278</v>
      </c>
      <c r="G41" s="29" t="s">
        <v>245</v>
      </c>
      <c r="H41">
        <v>6</v>
      </c>
    </row>
    <row r="42" spans="1:8" x14ac:dyDescent="0.25">
      <c r="A42" s="29" t="s">
        <v>19</v>
      </c>
      <c r="B42" t="s">
        <v>606</v>
      </c>
      <c r="C42" s="29" t="s">
        <v>85</v>
      </c>
      <c r="D42" s="29" t="s">
        <v>405</v>
      </c>
      <c r="E42" t="s">
        <v>556</v>
      </c>
      <c r="F42" s="29" t="s">
        <v>652</v>
      </c>
      <c r="G42" s="29" t="s">
        <v>172</v>
      </c>
      <c r="H42">
        <v>7</v>
      </c>
    </row>
    <row r="43" spans="1:8" x14ac:dyDescent="0.25">
      <c r="A43" s="29" t="s">
        <v>19</v>
      </c>
      <c r="C43" s="29" t="s">
        <v>85</v>
      </c>
      <c r="D43" s="29" t="s">
        <v>99</v>
      </c>
      <c r="E43" t="s">
        <v>568</v>
      </c>
      <c r="F43" s="29" t="s">
        <v>288</v>
      </c>
      <c r="G43" s="29" t="s">
        <v>289</v>
      </c>
      <c r="H43">
        <v>1</v>
      </c>
    </row>
    <row r="44" spans="1:8" x14ac:dyDescent="0.25">
      <c r="A44" s="29" t="s">
        <v>19</v>
      </c>
      <c r="C44" s="29" t="s">
        <v>85</v>
      </c>
      <c r="D44" s="29" t="s">
        <v>417</v>
      </c>
      <c r="E44" t="s">
        <v>563</v>
      </c>
      <c r="F44" s="29" t="s">
        <v>294</v>
      </c>
      <c r="G44" s="29" t="s">
        <v>295</v>
      </c>
      <c r="H44">
        <v>1</v>
      </c>
    </row>
    <row r="45" spans="1:8" x14ac:dyDescent="0.25">
      <c r="A45" s="29" t="s">
        <v>19</v>
      </c>
      <c r="C45" s="29" t="s">
        <v>85</v>
      </c>
      <c r="D45" s="29" t="s">
        <v>417</v>
      </c>
      <c r="E45" t="s">
        <v>563</v>
      </c>
      <c r="F45" s="29" t="s">
        <v>296</v>
      </c>
      <c r="G45" s="29" t="s">
        <v>161</v>
      </c>
      <c r="H45">
        <v>4</v>
      </c>
    </row>
    <row r="46" spans="1:8" x14ac:dyDescent="0.25">
      <c r="A46" s="29" t="s">
        <v>19</v>
      </c>
      <c r="C46" s="29" t="s">
        <v>86</v>
      </c>
      <c r="D46" s="29" t="s">
        <v>432</v>
      </c>
      <c r="E46" t="s">
        <v>575</v>
      </c>
      <c r="F46" s="29" t="s">
        <v>609</v>
      </c>
      <c r="G46" s="29" t="s">
        <v>607</v>
      </c>
      <c r="H46">
        <v>1</v>
      </c>
    </row>
    <row r="47" spans="1:8" x14ac:dyDescent="0.25">
      <c r="A47" s="29" t="s">
        <v>19</v>
      </c>
      <c r="C47" s="29" t="s">
        <v>86</v>
      </c>
      <c r="D47" s="29" t="s">
        <v>92</v>
      </c>
      <c r="E47" t="s">
        <v>561</v>
      </c>
      <c r="F47" s="29" t="s">
        <v>304</v>
      </c>
      <c r="G47" s="29" t="s">
        <v>303</v>
      </c>
      <c r="H47">
        <v>3</v>
      </c>
    </row>
    <row r="48" spans="1:8" x14ac:dyDescent="0.25">
      <c r="A48" s="29" t="s">
        <v>19</v>
      </c>
      <c r="C48" s="29" t="s">
        <v>86</v>
      </c>
      <c r="D48" s="29" t="s">
        <v>442</v>
      </c>
      <c r="E48" t="s">
        <v>556</v>
      </c>
      <c r="F48" s="29" t="s">
        <v>306</v>
      </c>
      <c r="G48" s="29" t="s">
        <v>253</v>
      </c>
      <c r="H48">
        <v>7</v>
      </c>
    </row>
    <row r="49" spans="1:8" x14ac:dyDescent="0.25">
      <c r="A49" s="29" t="s">
        <v>19</v>
      </c>
      <c r="C49" s="29" t="s">
        <v>86</v>
      </c>
      <c r="D49" s="29" t="s">
        <v>447</v>
      </c>
      <c r="E49" t="s">
        <v>570</v>
      </c>
      <c r="F49" s="29" t="s">
        <v>513</v>
      </c>
      <c r="G49" s="29" t="s">
        <v>161</v>
      </c>
      <c r="H49">
        <v>4</v>
      </c>
    </row>
    <row r="50" spans="1:8" x14ac:dyDescent="0.25">
      <c r="A50" s="29" t="s">
        <v>19</v>
      </c>
      <c r="C50" s="29" t="s">
        <v>87</v>
      </c>
      <c r="D50" s="29" t="s">
        <v>447</v>
      </c>
      <c r="E50" t="s">
        <v>556</v>
      </c>
      <c r="F50" s="29" t="s">
        <v>340</v>
      </c>
      <c r="G50" s="29" t="s">
        <v>184</v>
      </c>
      <c r="H50">
        <v>6</v>
      </c>
    </row>
    <row r="51" spans="1:8" x14ac:dyDescent="0.25">
      <c r="A51" s="29" t="s">
        <v>19</v>
      </c>
      <c r="B51" t="s">
        <v>606</v>
      </c>
      <c r="C51" s="29" t="s">
        <v>87</v>
      </c>
      <c r="D51" s="29" t="s">
        <v>449</v>
      </c>
      <c r="E51" t="s">
        <v>556</v>
      </c>
      <c r="F51" s="29" t="s">
        <v>343</v>
      </c>
      <c r="G51" s="29" t="s">
        <v>321</v>
      </c>
      <c r="H51">
        <v>5</v>
      </c>
    </row>
    <row r="52" spans="1:8" x14ac:dyDescent="0.25">
      <c r="A52" s="29" t="s">
        <v>19</v>
      </c>
      <c r="C52" s="29" t="s">
        <v>87</v>
      </c>
      <c r="D52" s="29" t="s">
        <v>450</v>
      </c>
      <c r="E52" t="s">
        <v>556</v>
      </c>
      <c r="F52" s="29" t="s">
        <v>655</v>
      </c>
      <c r="G52" s="29" t="s">
        <v>283</v>
      </c>
      <c r="H52">
        <v>1</v>
      </c>
    </row>
    <row r="53" spans="1:8" x14ac:dyDescent="0.25">
      <c r="A53" s="29" t="s">
        <v>19</v>
      </c>
      <c r="C53" s="29" t="s">
        <v>87</v>
      </c>
      <c r="D53" s="29" t="s">
        <v>450</v>
      </c>
      <c r="E53" t="s">
        <v>556</v>
      </c>
      <c r="F53" s="29" t="s">
        <v>348</v>
      </c>
      <c r="G53" s="29" t="s">
        <v>349</v>
      </c>
      <c r="H53">
        <v>2</v>
      </c>
    </row>
    <row r="54" spans="1:8" x14ac:dyDescent="0.25">
      <c r="A54" s="29" t="s">
        <v>19</v>
      </c>
      <c r="C54" s="29" t="s">
        <v>87</v>
      </c>
      <c r="D54" s="29" t="s">
        <v>450</v>
      </c>
      <c r="E54" t="s">
        <v>556</v>
      </c>
      <c r="F54" s="29" t="s">
        <v>351</v>
      </c>
      <c r="G54" s="29" t="s">
        <v>352</v>
      </c>
      <c r="H54">
        <v>7</v>
      </c>
    </row>
    <row r="55" spans="1:8" x14ac:dyDescent="0.25">
      <c r="A55" s="29" t="s">
        <v>19</v>
      </c>
      <c r="B55" t="s">
        <v>677</v>
      </c>
      <c r="C55" s="29" t="s">
        <v>88</v>
      </c>
      <c r="D55" s="29" t="s">
        <v>451</v>
      </c>
      <c r="E55" t="s">
        <v>556</v>
      </c>
      <c r="F55" s="29" t="s">
        <v>362</v>
      </c>
      <c r="G55" s="29" t="s">
        <v>363</v>
      </c>
      <c r="H55">
        <v>1</v>
      </c>
    </row>
    <row r="56" spans="1:8" x14ac:dyDescent="0.25">
      <c r="A56" s="29" t="s">
        <v>19</v>
      </c>
      <c r="C56" s="29" t="s">
        <v>88</v>
      </c>
      <c r="D56" s="29" t="s">
        <v>426</v>
      </c>
      <c r="E56" t="s">
        <v>556</v>
      </c>
      <c r="F56" s="29" t="s">
        <v>369</v>
      </c>
      <c r="G56" s="29" t="s">
        <v>155</v>
      </c>
      <c r="H56">
        <v>1</v>
      </c>
    </row>
    <row r="57" spans="1:8" x14ac:dyDescent="0.25">
      <c r="A57" s="29" t="s">
        <v>19</v>
      </c>
      <c r="C57" s="29" t="s">
        <v>88</v>
      </c>
      <c r="D57" s="29" t="s">
        <v>426</v>
      </c>
      <c r="E57" t="s">
        <v>556</v>
      </c>
      <c r="F57" s="29" t="s">
        <v>372</v>
      </c>
      <c r="G57" s="29" t="s">
        <v>373</v>
      </c>
      <c r="H57">
        <v>5</v>
      </c>
    </row>
    <row r="58" spans="1:8" x14ac:dyDescent="0.25">
      <c r="A58" s="29" t="s">
        <v>19</v>
      </c>
      <c r="C58" s="29" t="s">
        <v>88</v>
      </c>
      <c r="D58" s="29" t="s">
        <v>426</v>
      </c>
      <c r="E58" t="s">
        <v>556</v>
      </c>
      <c r="F58" s="29" t="s">
        <v>374</v>
      </c>
      <c r="G58" s="29" t="s">
        <v>58</v>
      </c>
      <c r="H58">
        <v>6</v>
      </c>
    </row>
    <row r="59" spans="1:8" x14ac:dyDescent="0.25">
      <c r="A59" s="29" t="s">
        <v>19</v>
      </c>
      <c r="C59" s="29" t="s">
        <v>89</v>
      </c>
      <c r="D59" s="29" t="s">
        <v>390</v>
      </c>
      <c r="E59" t="s">
        <v>575</v>
      </c>
      <c r="F59" s="29" t="s">
        <v>381</v>
      </c>
      <c r="G59" s="29" t="s">
        <v>111</v>
      </c>
      <c r="H59">
        <v>6</v>
      </c>
    </row>
    <row r="60" spans="1:8" x14ac:dyDescent="0.25">
      <c r="A60" s="29" t="s">
        <v>19</v>
      </c>
      <c r="B60" s="124"/>
      <c r="C60" s="29" t="s">
        <v>89</v>
      </c>
      <c r="D60" s="29" t="s">
        <v>422</v>
      </c>
      <c r="E60" s="124" t="s">
        <v>561</v>
      </c>
      <c r="F60" s="29" t="s">
        <v>382</v>
      </c>
      <c r="G60" s="29" t="s">
        <v>60</v>
      </c>
      <c r="H60" s="124">
        <v>4</v>
      </c>
    </row>
    <row r="61" spans="1:8" x14ac:dyDescent="0.25">
      <c r="A61" s="29" t="s">
        <v>19</v>
      </c>
      <c r="B61" s="124"/>
      <c r="C61" s="29" t="s">
        <v>89</v>
      </c>
      <c r="D61" s="29" t="s">
        <v>92</v>
      </c>
      <c r="E61" s="124" t="s">
        <v>556</v>
      </c>
      <c r="F61" s="29" t="s">
        <v>610</v>
      </c>
      <c r="G61" s="29" t="s">
        <v>40</v>
      </c>
      <c r="H61" s="124">
        <v>1</v>
      </c>
    </row>
    <row r="62" spans="1:8" x14ac:dyDescent="0.25">
      <c r="A62" s="29" t="s">
        <v>19</v>
      </c>
      <c r="B62" s="124"/>
      <c r="C62" s="29" t="s">
        <v>89</v>
      </c>
      <c r="D62" s="29" t="s">
        <v>94</v>
      </c>
      <c r="E62" s="124" t="s">
        <v>556</v>
      </c>
      <c r="F62" s="29" t="s">
        <v>670</v>
      </c>
      <c r="G62" s="29" t="s">
        <v>279</v>
      </c>
      <c r="H62" s="124">
        <v>3</v>
      </c>
    </row>
    <row r="63" spans="1:8" x14ac:dyDescent="0.25">
      <c r="A63" s="29" t="s">
        <v>19</v>
      </c>
      <c r="B63" s="124" t="s">
        <v>654</v>
      </c>
      <c r="C63" s="29" t="s">
        <v>89</v>
      </c>
      <c r="D63" s="29" t="s">
        <v>99</v>
      </c>
      <c r="E63" s="124" t="s">
        <v>556</v>
      </c>
      <c r="F63" s="29" t="s">
        <v>680</v>
      </c>
      <c r="G63" s="29" t="s">
        <v>674</v>
      </c>
      <c r="H63" s="124">
        <v>7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489"/>
  <sheetViews>
    <sheetView showGridLines="0" tabSelected="1" view="pageBreakPreview" topLeftCell="C8" zoomScale="70" zoomScaleNormal="90" zoomScaleSheetLayoutView="70" workbookViewId="0">
      <selection activeCell="H13" sqref="H13"/>
    </sheetView>
  </sheetViews>
  <sheetFormatPr defaultColWidth="0" defaultRowHeight="24" customHeight="1" x14ac:dyDescent="0.25"/>
  <cols>
    <col min="1" max="1" width="102" style="2" hidden="1" customWidth="1"/>
    <col min="2" max="2" width="16.42578125" style="27" hidden="1" customWidth="1"/>
    <col min="3" max="3" width="16.5703125" style="15" bestFit="1" customWidth="1"/>
    <col min="4" max="4" width="31.28515625" style="2" bestFit="1" customWidth="1"/>
    <col min="5" max="5" width="33.28515625" style="2" bestFit="1" customWidth="1"/>
    <col min="6" max="6" width="19.28515625" style="2" bestFit="1" customWidth="1"/>
    <col min="7" max="7" width="17.85546875" style="2" bestFit="1" customWidth="1"/>
    <col min="8" max="8" width="81.140625" style="1" bestFit="1" customWidth="1"/>
    <col min="9" max="9" width="44.140625" style="1" bestFit="1" customWidth="1"/>
    <col min="10" max="10" width="13.140625" style="1" bestFit="1" customWidth="1"/>
    <col min="11" max="11" width="15.85546875" style="1" hidden="1" customWidth="1"/>
    <col min="12" max="12" width="13.140625" style="1" hidden="1" customWidth="1"/>
    <col min="13" max="13" width="7.7109375" style="1" hidden="1" customWidth="1"/>
    <col min="14" max="14" width="7.7109375" style="37" hidden="1" customWidth="1"/>
    <col min="15" max="16" width="7.7109375" style="14" hidden="1" customWidth="1"/>
    <col min="17" max="17" width="7.42578125" style="14" hidden="1" customWidth="1"/>
    <col min="18" max="18" width="10.140625" style="38" hidden="1" customWidth="1"/>
    <col min="19" max="19" width="2.85546875" style="39" hidden="1" customWidth="1"/>
    <col min="20" max="24" width="9.140625" style="3" hidden="1" customWidth="1"/>
    <col min="25" max="26" width="19.7109375" style="3" hidden="1" customWidth="1"/>
    <col min="27" max="27" width="6.85546875" style="3" hidden="1" customWidth="1"/>
    <col min="28" max="28" width="19.7109375" style="3" hidden="1" customWidth="1"/>
    <col min="29" max="35" width="9.140625" style="3" hidden="1" customWidth="1"/>
    <col min="36" max="37" width="9.140625" style="2" hidden="1" customWidth="1"/>
    <col min="38" max="46" width="0" style="2" hidden="1" customWidth="1"/>
    <col min="47" max="16384" width="9.140625" style="2" hidden="1"/>
  </cols>
  <sheetData>
    <row r="1" spans="1:43" ht="82.5" customHeight="1" x14ac:dyDescent="0.25"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30"/>
      <c r="P1" s="30"/>
      <c r="Q1" s="30"/>
      <c r="R1" s="31"/>
      <c r="S1" s="32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43" ht="12.75" customHeight="1" x14ac:dyDescent="0.25">
      <c r="B2" s="224" t="s">
        <v>65</v>
      </c>
      <c r="C2" s="224"/>
      <c r="D2" s="224"/>
      <c r="E2" s="224"/>
      <c r="F2" s="224"/>
      <c r="G2" s="224"/>
      <c r="H2" s="224"/>
      <c r="I2" s="224"/>
      <c r="J2" s="224"/>
      <c r="K2" s="96"/>
      <c r="L2" s="64"/>
      <c r="M2" s="64"/>
      <c r="N2" s="44">
        <f>COUNTA(Calendario_Attività_Giovanile[Tipologia])</f>
        <v>457</v>
      </c>
      <c r="O2" s="45" t="str">
        <f>IF(N2=N3,"","1")</f>
        <v/>
      </c>
      <c r="P2" s="4" t="str">
        <f>IF(O2=O3,"","1")</f>
        <v/>
      </c>
      <c r="Q2" s="30"/>
      <c r="R2" s="31"/>
      <c r="S2" s="32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43" ht="3.75" customHeight="1" x14ac:dyDescent="0.25">
      <c r="B3" s="224"/>
      <c r="C3" s="224"/>
      <c r="D3" s="224"/>
      <c r="E3" s="224"/>
      <c r="F3" s="224"/>
      <c r="G3" s="224"/>
      <c r="H3" s="224"/>
      <c r="I3" s="224"/>
      <c r="J3" s="224"/>
      <c r="K3" s="96"/>
      <c r="L3" s="64"/>
      <c r="M3" s="64"/>
      <c r="N3" s="44">
        <f>SUBTOTAL(3,Calendario_Attività_Giovanile[Tipologia])</f>
        <v>457</v>
      </c>
      <c r="O3" s="44"/>
      <c r="P3" s="4"/>
      <c r="Q3" s="30"/>
      <c r="R3" s="31"/>
      <c r="S3" s="32"/>
      <c r="T3" s="5"/>
      <c r="U3" s="5"/>
      <c r="V3" s="5"/>
      <c r="W3" s="5"/>
      <c r="X3" s="5"/>
      <c r="Y3" s="4">
        <f>COUNTA('Calendario Attività Giovanile'!$O$7:$O$352)</f>
        <v>346</v>
      </c>
      <c r="Z3" s="5">
        <f>COUNTBLANK('Calendario Attività Giovanile'!$O$7:$O$352)</f>
        <v>58</v>
      </c>
      <c r="AA3" s="6" t="str">
        <f>IF(Y3-Z3&gt;0,"errore","")</f>
        <v>errore</v>
      </c>
      <c r="AB3" s="5"/>
      <c r="AC3" s="5"/>
      <c r="AD3" s="5"/>
      <c r="AE3" s="5"/>
      <c r="AF3" s="5"/>
      <c r="AG3" s="5"/>
      <c r="AH3" s="5"/>
      <c r="AI3" s="5"/>
    </row>
    <row r="4" spans="1:43" s="7" customFormat="1" ht="17.25" customHeight="1" x14ac:dyDescent="0.2">
      <c r="B4" s="222" t="s">
        <v>686</v>
      </c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33"/>
      <c r="Q4" s="34"/>
      <c r="R4" s="34"/>
      <c r="S4" s="35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</row>
    <row r="5" spans="1:43" s="7" customFormat="1" ht="1.5" hidden="1" customHeight="1" x14ac:dyDescent="0.25">
      <c r="B5" s="26"/>
      <c r="C5" s="19"/>
      <c r="D5" s="20"/>
      <c r="E5" s="21"/>
      <c r="F5" s="21"/>
      <c r="G5" s="21"/>
      <c r="H5" s="18"/>
      <c r="I5" s="18"/>
      <c r="J5" s="18"/>
      <c r="K5" s="18"/>
      <c r="L5" s="18"/>
      <c r="M5" s="18"/>
      <c r="N5" s="36"/>
      <c r="O5" s="221" t="str">
        <f>IF(SUM(S7:S425)=0,"","RIQUADRO ERRORE")</f>
        <v/>
      </c>
      <c r="P5" s="221"/>
      <c r="Q5" s="221"/>
      <c r="R5" s="221"/>
      <c r="S5" s="35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N5" s="11"/>
      <c r="AO5" s="11"/>
      <c r="AP5" s="11"/>
    </row>
    <row r="6" spans="1:43" s="43" customFormat="1" ht="21" x14ac:dyDescent="0.25">
      <c r="B6" s="124" t="s">
        <v>29</v>
      </c>
      <c r="C6" s="40" t="s">
        <v>35</v>
      </c>
      <c r="D6" s="40" t="s">
        <v>18</v>
      </c>
      <c r="E6" s="40" t="s">
        <v>17</v>
      </c>
      <c r="F6" s="40" t="s">
        <v>73</v>
      </c>
      <c r="G6" s="40" t="s">
        <v>74</v>
      </c>
      <c r="H6" s="40" t="s">
        <v>31</v>
      </c>
      <c r="I6" s="40" t="s">
        <v>10</v>
      </c>
      <c r="J6" s="40" t="s">
        <v>26</v>
      </c>
      <c r="K6" s="124" t="s">
        <v>30</v>
      </c>
      <c r="L6" s="41"/>
      <c r="M6" s="41"/>
      <c r="N6" s="41"/>
      <c r="O6" s="41"/>
      <c r="P6" s="41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M6" s="11"/>
      <c r="AN6" s="11"/>
    </row>
    <row r="7" spans="1:43" s="11" customFormat="1" ht="21" x14ac:dyDescent="0.25">
      <c r="B7" s="114" t="s">
        <v>80</v>
      </c>
      <c r="C7" s="61" t="s">
        <v>90</v>
      </c>
      <c r="D7" s="62"/>
      <c r="E7" s="62"/>
      <c r="F7" s="62"/>
      <c r="G7" s="62"/>
      <c r="H7" s="83" t="s">
        <v>685</v>
      </c>
      <c r="I7" s="62"/>
      <c r="J7" s="62"/>
      <c r="K7" s="124" t="s">
        <v>80</v>
      </c>
      <c r="L7" s="22" t="str">
        <f>IFERROR(IF(H7="","",IF(H7="GENNAIO","",IF(H7="FEBBRAIO","",IF(H7="MARZO","",IF(H7="APRILE","",IF(H7="MAGGIO","",IF(H7="GIUGNO","",IF(H7="LUGLIO","",IF(H7="AGOSTO","",IF(H7="SETTEMBRE","",IF(H7="OTTOBRE","",IF(H7="NOVEMBRE","",IF(H7="DICEMBRE","",IF(OR('Calendario Attività Giovanile'!$E7="",'Calendario Attività Giovanile'!$F7="",'Calendario Attività Giovanile'!$I7="",'Calendario Attività Giovanile'!$J7=""),"ERRORE! MANCA…","")))))))))))))),"")</f>
        <v>ERRORE! MANCA…</v>
      </c>
      <c r="M7" s="23" t="str">
        <f t="shared" ref="M7:M51" si="0">IF(AND(L7&lt;&gt;"",E7=""),"Tipologia","")</f>
        <v>Tipologia</v>
      </c>
      <c r="N7" s="23" t="str">
        <f t="shared" ref="N7:N51" si="1">IF(AND(L7&lt;&gt;"",F7=""),"Data","")</f>
        <v>Data</v>
      </c>
      <c r="O7" s="23" t="str">
        <f t="shared" ref="O7:O51" si="2">IF(AND(L7&lt;&gt;"",J7=""),"Zona","")</f>
        <v>Zona</v>
      </c>
      <c r="P7" s="23" t="str">
        <f t="shared" ref="P7:P51" si="3">IF(AND(L7&lt;&gt;"",I7=""),"Circolo","")</f>
        <v>Circolo</v>
      </c>
      <c r="Q7" s="12">
        <f>IF(L7="ERRORE! MANCA…",1,"")</f>
        <v>1</v>
      </c>
      <c r="R7" s="12"/>
      <c r="S7" s="12"/>
      <c r="T7" s="12"/>
      <c r="U7" s="12"/>
      <c r="V7" s="12"/>
      <c r="W7" s="12"/>
      <c r="X7" s="12"/>
      <c r="Y7" s="12" t="s">
        <v>29</v>
      </c>
      <c r="Z7" s="12" t="s">
        <v>30</v>
      </c>
      <c r="AA7" s="12" t="str">
        <f>IFERROR(LOOKUP(#REF!,Tabella2[Colonna1],Tabella2[Colonna2]),"")</f>
        <v/>
      </c>
      <c r="AB7" s="12"/>
      <c r="AC7" s="12"/>
      <c r="AD7" s="12"/>
      <c r="AE7" s="12"/>
      <c r="AF7" s="12"/>
      <c r="AG7" s="12"/>
    </row>
    <row r="8" spans="1:43" s="11" customFormat="1" ht="21" x14ac:dyDescent="0.25">
      <c r="B8" s="114" t="s">
        <v>80</v>
      </c>
      <c r="C8" s="51" t="s">
        <v>32</v>
      </c>
      <c r="D8" s="46"/>
      <c r="E8" s="46"/>
      <c r="F8" s="46"/>
      <c r="G8" s="46" t="s">
        <v>80</v>
      </c>
      <c r="H8" s="84" t="s">
        <v>0</v>
      </c>
      <c r="I8" s="46"/>
      <c r="J8" s="46"/>
      <c r="K8" s="124" t="s">
        <v>80</v>
      </c>
      <c r="L8" s="22" t="str">
        <f>IFERROR(IF(H8="","",IF(H8="GENNAIO","",IF(H8="FEBBRAIO","",IF(H8="MARZO","",IF(H8="APRILE","",IF(H8="MAGGIO","",IF(H8="GIUGNO","",IF(H8="LUGLIO","",IF(H8="AGOSTO","",IF(H8="SETTEMBRE","",IF(H8="OTTOBRE","",IF(H8="NOVEMBRE","",IF(H8="DICEMBRE","",IF(OR('Calendario Attività Giovanile'!$E8="",'Calendario Attività Giovanile'!$F8="",'Calendario Attività Giovanile'!$I8="",'Calendario Attività Giovanile'!$J8=""),"ERRORE! MANCA…","")))))))))))))),"")</f>
        <v/>
      </c>
      <c r="M8" s="23" t="str">
        <f t="shared" si="0"/>
        <v/>
      </c>
      <c r="N8" s="23" t="str">
        <f t="shared" si="1"/>
        <v/>
      </c>
      <c r="O8" s="23" t="str">
        <f t="shared" si="2"/>
        <v/>
      </c>
      <c r="P8" s="23" t="str">
        <f t="shared" si="3"/>
        <v/>
      </c>
      <c r="Q8" s="12" t="str">
        <f t="shared" ref="Q8:Q53" si="4">IF(L8="ERRORE! MANCA…",1,"")</f>
        <v/>
      </c>
      <c r="R8" s="12"/>
      <c r="S8" s="12"/>
      <c r="T8" s="12"/>
      <c r="U8" s="12"/>
      <c r="V8" s="12"/>
      <c r="W8" s="12"/>
      <c r="X8" s="12"/>
      <c r="Y8" s="16" t="s">
        <v>32</v>
      </c>
      <c r="Z8" s="12">
        <v>1</v>
      </c>
      <c r="AA8" s="12" t="str">
        <f>IFERROR(LOOKUP(#REF!,Tabella2[Colonna1],Tabella2[Colonna2]),"")</f>
        <v/>
      </c>
      <c r="AB8" s="12"/>
      <c r="AC8" s="12"/>
      <c r="AD8" s="12"/>
      <c r="AE8" s="12"/>
      <c r="AF8" s="12"/>
      <c r="AG8" s="12"/>
    </row>
    <row r="9" spans="1:43" s="11" customFormat="1" ht="21" x14ac:dyDescent="0.25">
      <c r="B9" s="114" t="s">
        <v>80</v>
      </c>
      <c r="C9" s="51" t="s">
        <v>33</v>
      </c>
      <c r="D9" s="46"/>
      <c r="E9" s="46"/>
      <c r="F9" s="46"/>
      <c r="G9" s="46"/>
      <c r="H9" s="84" t="s">
        <v>1</v>
      </c>
      <c r="I9" s="46"/>
      <c r="J9" s="46"/>
      <c r="K9" s="124" t="s">
        <v>80</v>
      </c>
      <c r="L9" s="22" t="str">
        <f>IFERROR(IF(H9="","",IF(H9="GENNAIO","",IF(H9="FEBBRAIO","",IF(H9="MARZO","",IF(H9="APRILE","",IF(H9="MAGGIO","",IF(H9="GIUGNO","",IF(H9="LUGLIO","",IF(H9="AGOSTO","",IF(H9="SETTEMBRE","",IF(H9="OTTOBRE","",IF(H9="NOVEMBRE","",IF(H9="DICEMBRE","",IF(OR('Calendario Attività Giovanile'!$E9="",'Calendario Attività Giovanile'!$F9="",'Calendario Attività Giovanile'!$I9="",'Calendario Attività Giovanile'!$J9=""),"ERRORE! MANCA…","")))))))))))))),"")</f>
        <v/>
      </c>
      <c r="M9" s="23" t="str">
        <f t="shared" si="0"/>
        <v/>
      </c>
      <c r="N9" s="23" t="str">
        <f t="shared" si="1"/>
        <v/>
      </c>
      <c r="O9" s="23" t="str">
        <f t="shared" si="2"/>
        <v/>
      </c>
      <c r="P9" s="23" t="str">
        <f t="shared" si="3"/>
        <v/>
      </c>
      <c r="Q9" s="12" t="str">
        <f t="shared" si="4"/>
        <v/>
      </c>
      <c r="R9" s="12"/>
      <c r="S9" s="12"/>
      <c r="T9" s="12"/>
      <c r="U9" s="12"/>
      <c r="V9" s="12"/>
      <c r="W9" s="12"/>
      <c r="X9" s="12"/>
      <c r="Y9" s="16" t="s">
        <v>33</v>
      </c>
      <c r="Z9" s="12">
        <v>2</v>
      </c>
      <c r="AA9" s="12" t="str">
        <f>IFERROR(LOOKUP(#REF!,Tabella2[Colonna1],Tabella2[Colonna2]),"")</f>
        <v/>
      </c>
      <c r="AB9" s="12"/>
      <c r="AC9" s="12"/>
      <c r="AD9" s="12"/>
      <c r="AE9" s="12"/>
      <c r="AF9" s="12"/>
      <c r="AG9" s="12"/>
    </row>
    <row r="10" spans="1:43" s="9" customFormat="1" ht="21" x14ac:dyDescent="0.25">
      <c r="A10" s="11"/>
      <c r="B10" s="114" t="s">
        <v>92</v>
      </c>
      <c r="C10" s="51" t="s">
        <v>33</v>
      </c>
      <c r="D10" s="46"/>
      <c r="E10" s="46" t="s">
        <v>19</v>
      </c>
      <c r="F10" s="46">
        <v>6</v>
      </c>
      <c r="G10" s="46">
        <v>7</v>
      </c>
      <c r="H10" s="84" t="s">
        <v>37</v>
      </c>
      <c r="I10" s="46" t="s">
        <v>38</v>
      </c>
      <c r="J10" s="46">
        <v>1</v>
      </c>
      <c r="K10" s="124" t="s">
        <v>556</v>
      </c>
      <c r="L10" s="22" t="str">
        <f>IFERROR(IF(H10="","",IF(H10="GENNAIO","",IF(H10="FEBBRAIO","",IF(H10="MARZO","",IF(H10="APRILE","",IF(H10="MAGGIO","",IF(H10="GIUGNO","",IF(H10="LUGLIO","",IF(H10="AGOSTO","",IF(H10="SETTEMBRE","",IF(H10="OTTOBRE","",IF(H10="NOVEMBRE","",IF(H10="DICEMBRE","",IF(OR('Calendario Attività Giovanile'!$E10="",'Calendario Attività Giovanile'!$F10="",'Calendario Attività Giovanile'!$I10="",'Calendario Attività Giovanile'!$J10=""),"ERRORE! MANCA…","")))))))))))))),"")</f>
        <v/>
      </c>
      <c r="M10" s="23" t="str">
        <f t="shared" si="0"/>
        <v/>
      </c>
      <c r="N10" s="23" t="str">
        <f t="shared" si="1"/>
        <v/>
      </c>
      <c r="O10" s="23" t="str">
        <f t="shared" si="2"/>
        <v/>
      </c>
      <c r="P10" s="23" t="str">
        <f t="shared" si="3"/>
        <v/>
      </c>
      <c r="Q10" s="12" t="str">
        <f t="shared" si="4"/>
        <v/>
      </c>
      <c r="R10" s="4"/>
      <c r="S10" s="4"/>
      <c r="T10" s="4"/>
      <c r="U10" s="4"/>
      <c r="V10" s="4"/>
      <c r="W10" s="4"/>
      <c r="X10" s="4"/>
      <c r="Y10" s="10" t="s">
        <v>27</v>
      </c>
      <c r="Z10" s="4">
        <v>3</v>
      </c>
      <c r="AA10" s="4" t="str">
        <f>IFERROR(LOOKUP('Calendario Attività Giovanile'!#REF!,Tabella2[Colonna1],Tabella2[Colonna2]),"")</f>
        <v/>
      </c>
      <c r="AB10" s="4"/>
      <c r="AC10" s="4"/>
      <c r="AD10" s="4"/>
      <c r="AE10" s="4"/>
      <c r="AF10" s="4"/>
      <c r="AG10" s="4"/>
      <c r="AL10" s="11"/>
      <c r="AM10" s="11"/>
      <c r="AN10" s="11"/>
      <c r="AO10" s="11"/>
      <c r="AP10" s="11"/>
      <c r="AQ10" s="11"/>
    </row>
    <row r="11" spans="1:43" s="9" customFormat="1" ht="21" x14ac:dyDescent="0.25">
      <c r="A11" s="11"/>
      <c r="B11" s="114" t="s">
        <v>100</v>
      </c>
      <c r="C11" s="51" t="s">
        <v>33</v>
      </c>
      <c r="D11" s="46"/>
      <c r="E11" s="46" t="s">
        <v>24</v>
      </c>
      <c r="F11" s="46">
        <v>7</v>
      </c>
      <c r="G11" s="46" t="s">
        <v>80</v>
      </c>
      <c r="H11" s="84" t="s">
        <v>66</v>
      </c>
      <c r="I11" s="46" t="s">
        <v>39</v>
      </c>
      <c r="J11" s="46">
        <v>5</v>
      </c>
      <c r="K11" s="124" t="s">
        <v>555</v>
      </c>
      <c r="L11" s="22" t="str">
        <f>IFERROR(IF(H11="","",IF(H11="GENNAIO","",IF(H11="FEBBRAIO","",IF(H11="MARZO","",IF(H11="APRILE","",IF(H11="MAGGIO","",IF(H11="GIUGNO","",IF(H11="LUGLIO","",IF(H11="AGOSTO","",IF(H11="SETTEMBRE","",IF(H11="OTTOBRE","",IF(H11="NOVEMBRE","",IF(H11="DICEMBRE","",IF(OR('Calendario Attività Giovanile'!$E11="",'Calendario Attività Giovanile'!$F11="",'Calendario Attività Giovanile'!$I11="",'Calendario Attività Giovanile'!$J11=""),"ERRORE! MANCA…","")))))))))))))),"")</f>
        <v/>
      </c>
      <c r="M11" s="23" t="str">
        <f t="shared" si="0"/>
        <v/>
      </c>
      <c r="N11" s="23" t="str">
        <f t="shared" si="1"/>
        <v/>
      </c>
      <c r="O11" s="23" t="str">
        <f t="shared" si="2"/>
        <v/>
      </c>
      <c r="P11" s="23" t="str">
        <f t="shared" si="3"/>
        <v/>
      </c>
      <c r="Q11" s="12" t="str">
        <f t="shared" si="4"/>
        <v/>
      </c>
      <c r="R11" s="4"/>
      <c r="S11" s="4"/>
      <c r="T11" s="4"/>
      <c r="U11" s="4"/>
      <c r="V11" s="4"/>
      <c r="W11" s="4"/>
      <c r="X11" s="4"/>
      <c r="Y11" s="10" t="s">
        <v>2</v>
      </c>
      <c r="Z11" s="4">
        <v>4</v>
      </c>
      <c r="AA11" s="4" t="str">
        <f>IFERROR(LOOKUP('Calendario Attività Giovanile'!#REF!,Tabella2[Colonna1],Tabella2[Colonna2]),"")</f>
        <v/>
      </c>
      <c r="AB11" s="4"/>
      <c r="AC11" s="4"/>
      <c r="AD11" s="4"/>
      <c r="AE11" s="4"/>
      <c r="AF11" s="4"/>
      <c r="AG11" s="4"/>
      <c r="AL11" s="11"/>
      <c r="AM11" s="11"/>
      <c r="AN11" s="11"/>
      <c r="AO11" s="11"/>
      <c r="AP11" s="11"/>
      <c r="AQ11" s="11"/>
    </row>
    <row r="12" spans="1:43" s="11" customFormat="1" ht="21" x14ac:dyDescent="0.25">
      <c r="B12" s="114" t="s">
        <v>94</v>
      </c>
      <c r="C12" s="51" t="s">
        <v>33</v>
      </c>
      <c r="D12" s="46"/>
      <c r="E12" s="46" t="s">
        <v>19</v>
      </c>
      <c r="F12" s="46">
        <v>13</v>
      </c>
      <c r="G12" s="46">
        <v>14</v>
      </c>
      <c r="H12" s="84" t="s">
        <v>76</v>
      </c>
      <c r="I12" s="46" t="s">
        <v>40</v>
      </c>
      <c r="J12" s="46">
        <v>1</v>
      </c>
      <c r="K12" s="124" t="s">
        <v>556</v>
      </c>
      <c r="L12" s="22" t="str">
        <f>IFERROR(IF(H12="","",IF(H12="GENNAIO","",IF(H12="FEBBRAIO","",IF(H12="MARZO","",IF(H12="APRILE","",IF(H12="MAGGIO","",IF(H12="GIUGNO","",IF(H12="LUGLIO","",IF(H12="AGOSTO","",IF(H12="SETTEMBRE","",IF(H12="OTTOBRE","",IF(H12="NOVEMBRE","",IF(H12="DICEMBRE","",IF(OR('Calendario Attività Giovanile'!$E12="",'Calendario Attività Giovanile'!$F12="",'Calendario Attività Giovanile'!$I12="",'Calendario Attività Giovanile'!$J12=""),"ERRORE! MANCA…","")))))))))))))),"")</f>
        <v/>
      </c>
      <c r="M12" s="23" t="str">
        <f t="shared" si="0"/>
        <v/>
      </c>
      <c r="N12" s="23" t="str">
        <f t="shared" si="1"/>
        <v/>
      </c>
      <c r="O12" s="23" t="str">
        <f t="shared" si="2"/>
        <v/>
      </c>
      <c r="P12" s="23" t="str">
        <f t="shared" si="3"/>
        <v/>
      </c>
      <c r="Q12" s="12" t="str">
        <f t="shared" si="4"/>
        <v/>
      </c>
      <c r="R12" s="4"/>
      <c r="S12" s="4"/>
      <c r="T12" s="4"/>
      <c r="U12" s="4"/>
      <c r="V12" s="12"/>
      <c r="W12" s="12"/>
      <c r="X12" s="12"/>
      <c r="Y12" s="10" t="s">
        <v>3</v>
      </c>
      <c r="Z12" s="4">
        <v>5</v>
      </c>
      <c r="AA12" s="4" t="str">
        <f>IFERROR(LOOKUP(#REF!,Tabella2[Colonna1],Tabella2[Colonna2]),"")</f>
        <v/>
      </c>
      <c r="AB12" s="12"/>
      <c r="AC12" s="12"/>
      <c r="AD12" s="12"/>
      <c r="AE12" s="12"/>
      <c r="AF12" s="12"/>
      <c r="AG12" s="12"/>
    </row>
    <row r="13" spans="1:43" s="9" customFormat="1" ht="21" x14ac:dyDescent="0.25">
      <c r="A13" s="11"/>
      <c r="B13" s="114" t="s">
        <v>425</v>
      </c>
      <c r="C13" s="51" t="s">
        <v>33</v>
      </c>
      <c r="D13" s="46"/>
      <c r="E13" s="46" t="s">
        <v>23</v>
      </c>
      <c r="F13" s="46">
        <v>15</v>
      </c>
      <c r="G13" s="46" t="s">
        <v>80</v>
      </c>
      <c r="H13" s="84" t="s">
        <v>71</v>
      </c>
      <c r="I13" s="46" t="s">
        <v>59</v>
      </c>
      <c r="J13" s="46">
        <v>3</v>
      </c>
      <c r="K13" s="124" t="s">
        <v>557</v>
      </c>
      <c r="L13" s="22" t="str">
        <f>IFERROR(IF(H13="","",IF(H13="GENNAIO","",IF(H13="FEBBRAIO","",IF(H13="MARZO","",IF(H13="APRILE","",IF(H13="MAGGIO","",IF(H13="GIUGNO","",IF(H13="LUGLIO","",IF(H13="AGOSTO","",IF(H13="SETTEMBRE","",IF(H13="OTTOBRE","",IF(H13="NOVEMBRE","",IF(H13="DICEMBRE","",IF(OR('Calendario Attività Giovanile'!$E13="",'Calendario Attività Giovanile'!$F13="",'Calendario Attività Giovanile'!$I13="",'Calendario Attività Giovanile'!$J13=""),"ERRORE! MANCA…","")))))))))))))),"")</f>
        <v/>
      </c>
      <c r="M13" s="23" t="str">
        <f t="shared" si="0"/>
        <v/>
      </c>
      <c r="N13" s="23" t="str">
        <f t="shared" si="1"/>
        <v/>
      </c>
      <c r="O13" s="23" t="str">
        <f t="shared" si="2"/>
        <v/>
      </c>
      <c r="P13" s="23" t="str">
        <f t="shared" si="3"/>
        <v/>
      </c>
      <c r="Q13" s="12" t="str">
        <f t="shared" si="4"/>
        <v/>
      </c>
      <c r="R13" s="4"/>
      <c r="S13" s="4"/>
      <c r="T13" s="4"/>
      <c r="U13" s="4"/>
      <c r="V13" s="4"/>
      <c r="W13" s="4"/>
      <c r="X13" s="4"/>
      <c r="Y13" s="10" t="s">
        <v>4</v>
      </c>
      <c r="Z13" s="4">
        <v>6</v>
      </c>
      <c r="AA13" s="4" t="str">
        <f>IFERROR(LOOKUP('Calendario Attività Giovanile'!#REF!,Tabella2[Colonna1],Tabella2[Colonna2]),"")</f>
        <v/>
      </c>
      <c r="AB13" s="4"/>
      <c r="AC13" s="4"/>
      <c r="AD13" s="4"/>
      <c r="AE13" s="4"/>
      <c r="AF13" s="4"/>
      <c r="AG13" s="4"/>
      <c r="AL13" s="11"/>
      <c r="AM13" s="11"/>
      <c r="AN13" s="11"/>
      <c r="AO13" s="11"/>
      <c r="AP13" s="11"/>
      <c r="AQ13" s="11"/>
    </row>
    <row r="14" spans="1:43" s="9" customFormat="1" ht="21" x14ac:dyDescent="0.25">
      <c r="A14" s="11"/>
      <c r="B14" s="114" t="s">
        <v>95</v>
      </c>
      <c r="C14" s="51" t="s">
        <v>33</v>
      </c>
      <c r="D14" s="46"/>
      <c r="E14" s="46" t="s">
        <v>61</v>
      </c>
      <c r="F14" s="46">
        <v>18</v>
      </c>
      <c r="G14" s="46">
        <v>20</v>
      </c>
      <c r="H14" s="84" t="s">
        <v>42</v>
      </c>
      <c r="I14" s="46" t="s">
        <v>43</v>
      </c>
      <c r="J14" s="46">
        <v>5</v>
      </c>
      <c r="K14" s="124" t="s">
        <v>559</v>
      </c>
      <c r="L14" s="22" t="str">
        <f>IFERROR(IF(H14="","",IF(H14="GENNAIO","",IF(H14="FEBBRAIO","",IF(H14="MARZO","",IF(H14="APRILE","",IF(H14="MAGGIO","",IF(H14="GIUGNO","",IF(H14="LUGLIO","",IF(H14="AGOSTO","",IF(H14="SETTEMBRE","",IF(H14="OTTOBRE","",IF(H14="NOVEMBRE","",IF(H14="DICEMBRE","",IF(OR('Calendario Attività Giovanile'!$E14="",'Calendario Attività Giovanile'!$F14="",'Calendario Attività Giovanile'!$I14="",'Calendario Attività Giovanile'!$J14=""),"ERRORE! MANCA…","")))))))))))))),"")</f>
        <v/>
      </c>
      <c r="M14" s="23" t="str">
        <f t="shared" si="0"/>
        <v/>
      </c>
      <c r="N14" s="23" t="str">
        <f t="shared" si="1"/>
        <v/>
      </c>
      <c r="O14" s="23" t="str">
        <f t="shared" si="2"/>
        <v/>
      </c>
      <c r="P14" s="23" t="str">
        <f t="shared" si="3"/>
        <v/>
      </c>
      <c r="Q14" s="12" t="str">
        <f t="shared" si="4"/>
        <v/>
      </c>
      <c r="R14" s="4"/>
      <c r="S14" s="4"/>
      <c r="T14" s="4"/>
      <c r="U14" s="4"/>
      <c r="V14" s="4"/>
      <c r="W14" s="4"/>
      <c r="X14" s="4"/>
      <c r="Y14" s="10" t="s">
        <v>5</v>
      </c>
      <c r="Z14" s="4">
        <v>7</v>
      </c>
      <c r="AA14" s="4" t="str">
        <f>IFERROR(LOOKUP('Calendario Attività Giovanile'!#REF!,Tabella2[Colonna1],Tabella2[Colonna2]),"")</f>
        <v/>
      </c>
      <c r="AB14" s="4"/>
      <c r="AC14" s="4"/>
      <c r="AD14" s="4"/>
      <c r="AE14" s="4"/>
      <c r="AF14" s="4"/>
      <c r="AG14" s="4"/>
      <c r="AL14" s="11"/>
      <c r="AM14" s="11"/>
      <c r="AN14" s="11"/>
      <c r="AO14" s="11"/>
      <c r="AP14" s="11"/>
      <c r="AQ14" s="11"/>
    </row>
    <row r="15" spans="1:43" s="9" customFormat="1" ht="21" x14ac:dyDescent="0.25">
      <c r="A15" s="11"/>
      <c r="B15" s="114" t="s">
        <v>96</v>
      </c>
      <c r="C15" s="51" t="s">
        <v>33</v>
      </c>
      <c r="D15" s="46"/>
      <c r="E15" s="46" t="s">
        <v>72</v>
      </c>
      <c r="F15" s="46">
        <v>18</v>
      </c>
      <c r="G15" s="46">
        <v>21</v>
      </c>
      <c r="H15" s="84" t="s">
        <v>41</v>
      </c>
      <c r="I15" s="46" t="s">
        <v>78</v>
      </c>
      <c r="J15" s="46">
        <v>7</v>
      </c>
      <c r="K15" s="124" t="s">
        <v>560</v>
      </c>
      <c r="L15" s="22" t="str">
        <f>IFERROR(IF(H15="","",IF(H15="GENNAIO","",IF(H15="FEBBRAIO","",IF(H15="MARZO","",IF(H15="APRILE","",IF(H15="MAGGIO","",IF(H15="GIUGNO","",IF(H15="LUGLIO","",IF(H15="AGOSTO","",IF(H15="SETTEMBRE","",IF(H15="OTTOBRE","",IF(H15="NOVEMBRE","",IF(H15="DICEMBRE","",IF(OR('Calendario Attività Giovanile'!$E15="",'Calendario Attività Giovanile'!$F15="",'Calendario Attività Giovanile'!$I15="",'Calendario Attività Giovanile'!$J15=""),"ERRORE! MANCA…","")))))))))))))),"")</f>
        <v/>
      </c>
      <c r="M15" s="23" t="str">
        <f t="shared" si="0"/>
        <v/>
      </c>
      <c r="N15" s="23" t="str">
        <f t="shared" si="1"/>
        <v/>
      </c>
      <c r="O15" s="23" t="str">
        <f t="shared" si="2"/>
        <v/>
      </c>
      <c r="P15" s="23" t="str">
        <f t="shared" si="3"/>
        <v/>
      </c>
      <c r="Q15" s="12" t="str">
        <f t="shared" si="4"/>
        <v/>
      </c>
      <c r="R15" s="4"/>
      <c r="S15" s="4"/>
      <c r="T15" s="4"/>
      <c r="U15" s="4"/>
      <c r="V15" s="4"/>
      <c r="W15" s="4"/>
      <c r="X15" s="4"/>
      <c r="Y15" s="10" t="s">
        <v>6</v>
      </c>
      <c r="Z15" s="4">
        <v>8</v>
      </c>
      <c r="AA15" s="4" t="str">
        <f>IFERROR(LOOKUP('Calendario Attività Giovanile'!#REF!,Tabella2[Colonna1],Tabella2[Colonna2]),"")</f>
        <v/>
      </c>
      <c r="AB15" s="4"/>
      <c r="AC15" s="4"/>
      <c r="AD15" s="4"/>
      <c r="AE15" s="4"/>
      <c r="AF15" s="4"/>
      <c r="AG15" s="4"/>
      <c r="AL15" s="11"/>
      <c r="AM15" s="11"/>
      <c r="AN15" s="11"/>
      <c r="AO15" s="11"/>
      <c r="AP15" s="11"/>
      <c r="AQ15" s="11"/>
    </row>
    <row r="16" spans="1:43" s="9" customFormat="1" ht="21" x14ac:dyDescent="0.25">
      <c r="A16" s="11"/>
      <c r="B16" s="114" t="s">
        <v>102</v>
      </c>
      <c r="C16" s="51" t="s">
        <v>33</v>
      </c>
      <c r="D16" s="46"/>
      <c r="E16" s="46" t="s">
        <v>24</v>
      </c>
      <c r="F16" s="46">
        <v>21</v>
      </c>
      <c r="G16" s="46" t="s">
        <v>80</v>
      </c>
      <c r="H16" s="84" t="s">
        <v>105</v>
      </c>
      <c r="I16" s="46" t="s">
        <v>75</v>
      </c>
      <c r="J16" s="46">
        <v>3</v>
      </c>
      <c r="K16" s="124" t="s">
        <v>555</v>
      </c>
      <c r="L16" s="22" t="str">
        <f>IFERROR(IF(H16="","",IF(H16="GENNAIO","",IF(H16="FEBBRAIO","",IF(H16="MARZO","",IF(H16="APRILE","",IF(H16="MAGGIO","",IF(H16="GIUGNO","",IF(H16="LUGLIO","",IF(H16="AGOSTO","",IF(H16="SETTEMBRE","",IF(H16="OTTOBRE","",IF(H16="NOVEMBRE","",IF(H16="DICEMBRE","",IF(OR('Calendario Attività Giovanile'!$E16="",'Calendario Attività Giovanile'!$F16="",'Calendario Attività Giovanile'!$I16="",'Calendario Attività Giovanile'!$J16=""),"ERRORE! MANCA…","")))))))))))))),"")</f>
        <v/>
      </c>
      <c r="M16" s="23" t="str">
        <f t="shared" si="0"/>
        <v/>
      </c>
      <c r="N16" s="23" t="str">
        <f t="shared" si="1"/>
        <v/>
      </c>
      <c r="O16" s="23" t="str">
        <f t="shared" si="2"/>
        <v/>
      </c>
      <c r="P16" s="23" t="str">
        <f t="shared" si="3"/>
        <v/>
      </c>
      <c r="Q16" s="12" t="str">
        <f t="shared" si="4"/>
        <v/>
      </c>
      <c r="R16" s="4"/>
      <c r="S16" s="4"/>
      <c r="T16" s="4"/>
      <c r="U16" s="4"/>
      <c r="V16" s="4"/>
      <c r="W16" s="4"/>
      <c r="X16" s="4"/>
      <c r="Y16" s="10" t="s">
        <v>7</v>
      </c>
      <c r="Z16" s="4">
        <v>9</v>
      </c>
      <c r="AA16" s="4" t="str">
        <f>IFERROR(LOOKUP('Calendario Attività Giovanile'!#REF!,Tabella2[Colonna1],Tabella2[Colonna2]),"")</f>
        <v/>
      </c>
      <c r="AB16" s="4"/>
      <c r="AC16" s="4"/>
      <c r="AD16" s="4"/>
      <c r="AE16" s="4"/>
      <c r="AF16" s="4"/>
      <c r="AG16" s="4"/>
      <c r="AL16" s="11"/>
      <c r="AM16" s="11"/>
      <c r="AN16" s="11"/>
      <c r="AO16" s="11"/>
      <c r="AP16" s="11"/>
      <c r="AQ16" s="11"/>
    </row>
    <row r="17" spans="1:43" s="9" customFormat="1" ht="21" x14ac:dyDescent="0.25">
      <c r="A17" s="11"/>
      <c r="B17" s="114" t="s">
        <v>98</v>
      </c>
      <c r="C17" s="51" t="s">
        <v>33</v>
      </c>
      <c r="D17" s="46"/>
      <c r="E17" s="46" t="s">
        <v>19</v>
      </c>
      <c r="F17" s="46">
        <v>26</v>
      </c>
      <c r="G17" s="46">
        <v>27</v>
      </c>
      <c r="H17" s="84" t="s">
        <v>461</v>
      </c>
      <c r="I17" s="46" t="s">
        <v>279</v>
      </c>
      <c r="J17" s="46">
        <v>3</v>
      </c>
      <c r="K17" s="124" t="s">
        <v>561</v>
      </c>
      <c r="L17" s="22" t="str">
        <f>IFERROR(IF(H17="","",IF(H17="GENNAIO","",IF(H17="FEBBRAIO","",IF(H17="MARZO","",IF(H17="APRILE","",IF(H17="MAGGIO","",IF(H17="GIUGNO","",IF(H17="LUGLIO","",IF(H17="AGOSTO","",IF(H17="SETTEMBRE","",IF(H17="OTTOBRE","",IF(H17="NOVEMBRE","",IF(H17="DICEMBRE","",IF(OR('Calendario Attività Giovanile'!$E17="",'Calendario Attività Giovanile'!$F17="",'Calendario Attività Giovanile'!$I17="",'Calendario Attività Giovanile'!$J17=""),"ERRORE! MANCA…","")))))))))))))),"")</f>
        <v/>
      </c>
      <c r="M17" s="23" t="str">
        <f t="shared" si="0"/>
        <v/>
      </c>
      <c r="N17" s="23" t="str">
        <f t="shared" si="1"/>
        <v/>
      </c>
      <c r="O17" s="23" t="str">
        <f t="shared" si="2"/>
        <v/>
      </c>
      <c r="P17" s="23" t="str">
        <f t="shared" si="3"/>
        <v/>
      </c>
      <c r="Q17" s="12" t="str">
        <f t="shared" si="4"/>
        <v/>
      </c>
      <c r="R17" s="4"/>
      <c r="S17" s="4"/>
      <c r="T17" s="4"/>
      <c r="U17" s="4"/>
      <c r="V17" s="4"/>
      <c r="W17" s="4"/>
      <c r="X17" s="4"/>
      <c r="Y17" s="10" t="s">
        <v>8</v>
      </c>
      <c r="Z17" s="4">
        <v>10</v>
      </c>
      <c r="AA17" s="4" t="str">
        <f>IFERROR(LOOKUP('Calendario Attività Giovanile'!#REF!,Tabella2[Colonna1],Tabella2[Colonna2]),"")</f>
        <v/>
      </c>
      <c r="AB17" s="4"/>
      <c r="AC17" s="4"/>
      <c r="AD17" s="4"/>
      <c r="AE17" s="4"/>
      <c r="AF17" s="4"/>
      <c r="AG17" s="4"/>
      <c r="AL17" s="11"/>
      <c r="AM17" s="11"/>
      <c r="AN17" s="11"/>
      <c r="AO17" s="11"/>
      <c r="AP17" s="11"/>
      <c r="AQ17" s="11"/>
    </row>
    <row r="18" spans="1:43" s="11" customFormat="1" ht="21" x14ac:dyDescent="0.25">
      <c r="B18" s="114" t="s">
        <v>99</v>
      </c>
      <c r="C18" s="51" t="s">
        <v>33</v>
      </c>
      <c r="D18" s="46"/>
      <c r="E18" s="46" t="s">
        <v>19</v>
      </c>
      <c r="F18" s="46">
        <v>27</v>
      </c>
      <c r="G18" s="46">
        <v>28</v>
      </c>
      <c r="H18" s="84" t="s">
        <v>19</v>
      </c>
      <c r="I18" s="46" t="s">
        <v>46</v>
      </c>
      <c r="J18" s="46">
        <v>1</v>
      </c>
      <c r="K18" s="124" t="s">
        <v>556</v>
      </c>
      <c r="L18" s="22" t="str">
        <f>IFERROR(IF(H18="","",IF(H18="GENNAIO","",IF(H18="FEBBRAIO","",IF(H18="MARZO","",IF(H18="APRILE","",IF(H18="MAGGIO","",IF(H18="GIUGNO","",IF(H18="LUGLIO","",IF(H18="AGOSTO","",IF(H18="SETTEMBRE","",IF(H18="OTTOBRE","",IF(H18="NOVEMBRE","",IF(H18="DICEMBRE","",IF(OR('Calendario Attività Giovanile'!$E18="",'Calendario Attività Giovanile'!$F18="",'Calendario Attività Giovanile'!$I18="",'Calendario Attività Giovanile'!$J18=""),"ERRORE! MANCA…","")))))))))))))),"")</f>
        <v/>
      </c>
      <c r="M18" s="23" t="str">
        <f t="shared" si="0"/>
        <v/>
      </c>
      <c r="N18" s="23" t="str">
        <f t="shared" si="1"/>
        <v/>
      </c>
      <c r="O18" s="23" t="str">
        <f t="shared" si="2"/>
        <v/>
      </c>
      <c r="P18" s="23" t="str">
        <f t="shared" si="3"/>
        <v/>
      </c>
      <c r="Q18" s="12" t="str">
        <f t="shared" si="4"/>
        <v/>
      </c>
      <c r="R18" s="4"/>
      <c r="S18" s="4"/>
      <c r="T18" s="4"/>
      <c r="U18" s="4"/>
      <c r="V18" s="12"/>
      <c r="W18" s="12"/>
      <c r="X18" s="12"/>
      <c r="Y18" s="10" t="s">
        <v>9</v>
      </c>
      <c r="Z18" s="4">
        <v>11</v>
      </c>
      <c r="AA18" s="4" t="str">
        <f>IFERROR(LOOKUP('Calendario Attività Giovanile'!#REF!,Tabella2[Colonna1],Tabella2[Colonna2]),"")</f>
        <v/>
      </c>
      <c r="AB18" s="12"/>
      <c r="AC18" s="12"/>
      <c r="AD18" s="12"/>
      <c r="AE18" s="12"/>
      <c r="AF18" s="12"/>
      <c r="AG18" s="12"/>
      <c r="AM18" s="9"/>
      <c r="AN18" s="9"/>
    </row>
    <row r="19" spans="1:43" s="11" customFormat="1" ht="21" x14ac:dyDescent="0.25">
      <c r="B19" s="114" t="s">
        <v>103</v>
      </c>
      <c r="C19" s="51" t="s">
        <v>33</v>
      </c>
      <c r="D19" s="46"/>
      <c r="E19" s="46" t="s">
        <v>25</v>
      </c>
      <c r="F19" s="46">
        <v>27</v>
      </c>
      <c r="G19" s="46" t="s">
        <v>80</v>
      </c>
      <c r="H19" s="84" t="s">
        <v>63</v>
      </c>
      <c r="I19" s="46" t="s">
        <v>44</v>
      </c>
      <c r="J19" s="46">
        <v>6</v>
      </c>
      <c r="K19" s="124" t="s">
        <v>554</v>
      </c>
      <c r="L19" s="22" t="str">
        <f>IFERROR(IF(H19="","",IF(H19="GENNAIO","",IF(H19="FEBBRAIO","",IF(H19="MARZO","",IF(H19="APRILE","",IF(H19="MAGGIO","",IF(H19="GIUGNO","",IF(H19="LUGLIO","",IF(H19="AGOSTO","",IF(H19="SETTEMBRE","",IF(H19="OTTOBRE","",IF(H19="NOVEMBRE","",IF(H19="DICEMBRE","",IF(OR('Calendario Attività Giovanile'!$E19="",'Calendario Attività Giovanile'!$F19="",'Calendario Attività Giovanile'!$I19="",'Calendario Attività Giovanile'!$J19=""),"ERRORE! MANCA…","")))))))))))))),"")</f>
        <v/>
      </c>
      <c r="M19" s="23" t="str">
        <f t="shared" si="0"/>
        <v/>
      </c>
      <c r="N19" s="23" t="str">
        <f t="shared" si="1"/>
        <v/>
      </c>
      <c r="O19" s="23" t="str">
        <f t="shared" si="2"/>
        <v/>
      </c>
      <c r="P19" s="23" t="str">
        <f t="shared" si="3"/>
        <v/>
      </c>
      <c r="Q19" s="12" t="str">
        <f t="shared" si="4"/>
        <v/>
      </c>
      <c r="R19" s="12"/>
      <c r="S19" s="12"/>
      <c r="T19" s="12"/>
      <c r="U19" s="12"/>
      <c r="V19" s="12"/>
      <c r="W19" s="12"/>
      <c r="X19" s="12"/>
      <c r="Y19" s="16" t="s">
        <v>28</v>
      </c>
      <c r="Z19" s="12">
        <v>12</v>
      </c>
      <c r="AA19" s="12" t="str">
        <f>IFERROR(LOOKUP('Calendario Attività Giovanile'!#REF!,Tabella2[Colonna1],Tabella2[Colonna2]),"")</f>
        <v/>
      </c>
      <c r="AB19" s="12"/>
      <c r="AC19" s="12"/>
      <c r="AD19" s="12"/>
      <c r="AE19" s="12"/>
      <c r="AF19" s="12"/>
      <c r="AG19" s="12"/>
      <c r="AM19" s="9"/>
      <c r="AN19" s="9"/>
    </row>
    <row r="20" spans="1:43" s="9" customFormat="1" ht="21" x14ac:dyDescent="0.25">
      <c r="A20" s="11"/>
      <c r="B20" s="114" t="s">
        <v>104</v>
      </c>
      <c r="C20" s="51" t="s">
        <v>33</v>
      </c>
      <c r="D20" s="46"/>
      <c r="E20" s="46" t="s">
        <v>25</v>
      </c>
      <c r="F20" s="46">
        <v>28</v>
      </c>
      <c r="G20" s="46" t="s">
        <v>80</v>
      </c>
      <c r="H20" s="84" t="s">
        <v>63</v>
      </c>
      <c r="I20" s="46" t="s">
        <v>59</v>
      </c>
      <c r="J20" s="46">
        <v>3</v>
      </c>
      <c r="K20" s="124" t="s">
        <v>555</v>
      </c>
      <c r="L20" s="22" t="str">
        <f>IFERROR(IF(H20="","",IF(H20="GENNAIO","",IF(H20="FEBBRAIO","",IF(H20="MARZO","",IF(H20="APRILE","",IF(H20="MAGGIO","",IF(H20="GIUGNO","",IF(H20="LUGLIO","",IF(H20="AGOSTO","",IF(H20="SETTEMBRE","",IF(H20="OTTOBRE","",IF(H20="NOVEMBRE","",IF(H20="DICEMBRE","",IF(OR('Calendario Attività Giovanile'!$E20="",'Calendario Attività Giovanile'!$F20="",'Calendario Attività Giovanile'!$I20="",'Calendario Attività Giovanile'!$J20=""),"ERRORE! MANCA…","")))))))))))))),"")</f>
        <v/>
      </c>
      <c r="M20" s="23" t="str">
        <f t="shared" si="0"/>
        <v/>
      </c>
      <c r="N20" s="23" t="str">
        <f t="shared" si="1"/>
        <v/>
      </c>
      <c r="O20" s="23" t="str">
        <f t="shared" si="2"/>
        <v/>
      </c>
      <c r="P20" s="23" t="str">
        <f t="shared" si="3"/>
        <v/>
      </c>
      <c r="Q20" s="12" t="str">
        <f t="shared" si="4"/>
        <v/>
      </c>
      <c r="R20" s="4"/>
      <c r="S20" s="4"/>
      <c r="T20" s="4"/>
      <c r="U20" s="4"/>
      <c r="V20" s="4"/>
      <c r="W20" s="4"/>
      <c r="X20" s="4"/>
      <c r="Y20" s="4"/>
      <c r="Z20" s="4"/>
      <c r="AA20" s="4" t="str">
        <f>IFERROR(LOOKUP('Calendario Attività Giovanile'!#REF!,Tabella2[Colonna1],Tabella2[Colonna2]),"")</f>
        <v/>
      </c>
      <c r="AB20" s="4"/>
      <c r="AC20" s="4"/>
      <c r="AD20" s="4"/>
      <c r="AE20" s="4"/>
      <c r="AF20" s="4"/>
      <c r="AG20" s="4"/>
      <c r="AL20" s="11"/>
    </row>
    <row r="21" spans="1:43" s="9" customFormat="1" ht="21" x14ac:dyDescent="0.25">
      <c r="A21" s="11"/>
      <c r="B21" s="114" t="s">
        <v>104</v>
      </c>
      <c r="C21" s="51" t="s">
        <v>33</v>
      </c>
      <c r="D21" s="46"/>
      <c r="E21" s="46" t="s">
        <v>24</v>
      </c>
      <c r="F21" s="46">
        <v>28</v>
      </c>
      <c r="G21" s="46" t="s">
        <v>80</v>
      </c>
      <c r="H21" s="84" t="s">
        <v>66</v>
      </c>
      <c r="I21" s="46" t="s">
        <v>45</v>
      </c>
      <c r="J21" s="46">
        <v>5</v>
      </c>
      <c r="K21" s="124" t="s">
        <v>555</v>
      </c>
      <c r="L21" s="22" t="str">
        <f>IFERROR(IF(H21="","",IF(H21="GENNAIO","",IF(H21="FEBBRAIO","",IF(H21="MARZO","",IF(H21="APRILE","",IF(H21="MAGGIO","",IF(H21="GIUGNO","",IF(H21="LUGLIO","",IF(H21="AGOSTO","",IF(H21="SETTEMBRE","",IF(H21="OTTOBRE","",IF(H21="NOVEMBRE","",IF(H21="DICEMBRE","",IF(OR('Calendario Attività Giovanile'!$E21="",'Calendario Attività Giovanile'!$F21="",'Calendario Attività Giovanile'!$I21="",'Calendario Attività Giovanile'!$J21=""),"ERRORE! MANCA…","")))))))))))))),"")</f>
        <v/>
      </c>
      <c r="M21" s="23" t="str">
        <f t="shared" si="0"/>
        <v/>
      </c>
      <c r="N21" s="23" t="str">
        <f t="shared" si="1"/>
        <v/>
      </c>
      <c r="O21" s="23" t="str">
        <f t="shared" si="2"/>
        <v/>
      </c>
      <c r="P21" s="23" t="str">
        <f t="shared" si="3"/>
        <v/>
      </c>
      <c r="Q21" s="12" t="str">
        <f t="shared" si="4"/>
        <v/>
      </c>
      <c r="R21" s="4"/>
      <c r="S21" s="4"/>
      <c r="T21" s="4"/>
      <c r="U21" s="4"/>
      <c r="V21" s="4"/>
      <c r="W21" s="4"/>
      <c r="X21" s="4"/>
      <c r="Y21" s="4"/>
      <c r="Z21" s="4"/>
      <c r="AA21" s="4" t="str">
        <f>IFERROR(LOOKUP('Calendario Attività Giovanile'!#REF!,Tabella2[Colonna1],Tabella2[Colonna2]),"")</f>
        <v/>
      </c>
      <c r="AB21" s="4"/>
      <c r="AC21" s="4"/>
      <c r="AD21" s="4"/>
      <c r="AE21" s="4"/>
      <c r="AF21" s="4"/>
      <c r="AG21" s="4"/>
      <c r="AL21" s="11"/>
    </row>
    <row r="22" spans="1:43" s="9" customFormat="1" ht="21" x14ac:dyDescent="0.25">
      <c r="A22" s="11"/>
      <c r="B22" s="114" t="s">
        <v>104</v>
      </c>
      <c r="C22" s="51" t="s">
        <v>33</v>
      </c>
      <c r="D22" s="46"/>
      <c r="E22" s="46" t="s">
        <v>23</v>
      </c>
      <c r="F22" s="46">
        <v>28</v>
      </c>
      <c r="G22" s="46" t="s">
        <v>80</v>
      </c>
      <c r="H22" s="84" t="s">
        <v>462</v>
      </c>
      <c r="I22" s="46" t="s">
        <v>206</v>
      </c>
      <c r="J22" s="46">
        <v>7</v>
      </c>
      <c r="K22" s="124" t="s">
        <v>555</v>
      </c>
      <c r="L22" s="22" t="str">
        <f>IFERROR(IF(H22="","",IF(H22="GENNAIO","",IF(H22="FEBBRAIO","",IF(H22="MARZO","",IF(H22="APRILE","",IF(H22="MAGGIO","",IF(H22="GIUGNO","",IF(H22="LUGLIO","",IF(H22="AGOSTO","",IF(H22="SETTEMBRE","",IF(H22="OTTOBRE","",IF(H22="NOVEMBRE","",IF(H22="DICEMBRE","",IF(OR('Calendario Attività Giovanile'!$E22="",'Calendario Attività Giovanile'!$F22="",'Calendario Attività Giovanile'!$I22="",'Calendario Attività Giovanile'!$J22=""),"ERRORE! MANCA…","")))))))))))))),"")</f>
        <v/>
      </c>
      <c r="M22" s="23" t="str">
        <f t="shared" si="0"/>
        <v/>
      </c>
      <c r="N22" s="23" t="str">
        <f t="shared" si="1"/>
        <v/>
      </c>
      <c r="O22" s="23" t="str">
        <f t="shared" si="2"/>
        <v/>
      </c>
      <c r="P22" s="23" t="str">
        <f t="shared" si="3"/>
        <v/>
      </c>
      <c r="Q22" s="12" t="str">
        <f t="shared" si="4"/>
        <v/>
      </c>
      <c r="R22" s="4"/>
      <c r="S22" s="4"/>
      <c r="T22" s="4"/>
      <c r="U22" s="4"/>
      <c r="V22" s="4"/>
      <c r="W22" s="4"/>
      <c r="X22" s="4"/>
      <c r="Y22" s="4"/>
      <c r="Z22" s="4"/>
      <c r="AA22" s="4" t="str">
        <f>IFERROR(LOOKUP('Calendario Attività Giovanile'!#REF!,Tabella2[Colonna1],Tabella2[Colonna2]),"")</f>
        <v/>
      </c>
      <c r="AB22" s="4"/>
      <c r="AC22" s="4"/>
      <c r="AD22" s="4"/>
      <c r="AE22" s="4"/>
      <c r="AF22" s="4"/>
      <c r="AG22" s="4"/>
      <c r="AL22" s="11"/>
    </row>
    <row r="23" spans="1:43" s="9" customFormat="1" ht="21" x14ac:dyDescent="0.25">
      <c r="A23" s="11"/>
      <c r="B23" s="114" t="s">
        <v>104</v>
      </c>
      <c r="C23" s="51" t="s">
        <v>33</v>
      </c>
      <c r="D23" s="46"/>
      <c r="E23" s="46" t="s">
        <v>23</v>
      </c>
      <c r="F23" s="46">
        <v>28</v>
      </c>
      <c r="G23" s="46" t="s">
        <v>80</v>
      </c>
      <c r="H23" s="84" t="s">
        <v>71</v>
      </c>
      <c r="I23" s="46" t="s">
        <v>352</v>
      </c>
      <c r="J23" s="46">
        <v>7</v>
      </c>
      <c r="K23" s="124" t="s">
        <v>555</v>
      </c>
      <c r="L23" s="22" t="str">
        <f>IFERROR(IF(H23="","",IF(H23="GENNAIO","",IF(H23="FEBBRAIO","",IF(H23="MARZO","",IF(H23="APRILE","",IF(H23="MAGGIO","",IF(H23="GIUGNO","",IF(H23="LUGLIO","",IF(H23="AGOSTO","",IF(H23="SETTEMBRE","",IF(H23="OTTOBRE","",IF(H23="NOVEMBRE","",IF(H23="DICEMBRE","",IF(OR('Calendario Attività Giovanile'!$E23="",'Calendario Attività Giovanile'!$F23="",'Calendario Attività Giovanile'!$I23="",'Calendario Attività Giovanile'!$J23=""),"ERRORE! MANCA…","")))))))))))))),"")</f>
        <v/>
      </c>
      <c r="M23" s="23" t="str">
        <f t="shared" si="0"/>
        <v/>
      </c>
      <c r="N23" s="23" t="str">
        <f t="shared" si="1"/>
        <v/>
      </c>
      <c r="O23" s="23" t="str">
        <f t="shared" si="2"/>
        <v/>
      </c>
      <c r="P23" s="23" t="str">
        <f t="shared" si="3"/>
        <v/>
      </c>
      <c r="Q23" s="12" t="str">
        <f t="shared" si="4"/>
        <v/>
      </c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L23" s="11"/>
    </row>
    <row r="24" spans="1:43" s="9" customFormat="1" ht="21" x14ac:dyDescent="0.25">
      <c r="A24" s="11"/>
      <c r="B24" s="114" t="s">
        <v>80</v>
      </c>
      <c r="C24" s="51" t="s">
        <v>81</v>
      </c>
      <c r="D24" s="46"/>
      <c r="E24" s="46"/>
      <c r="F24" s="46"/>
      <c r="G24" s="46" t="s">
        <v>80</v>
      </c>
      <c r="H24" s="84" t="s">
        <v>27</v>
      </c>
      <c r="I24" s="46"/>
      <c r="J24" s="46"/>
      <c r="K24" s="124" t="s">
        <v>80</v>
      </c>
      <c r="L24" s="22" t="str">
        <f>IFERROR(IF(H24="","",IF(H24="GENNAIO","",IF(H24="FEBBRAIO","",IF(H24="MARZO","",IF(H24="APRILE","",IF(H24="MAGGIO","",IF(H24="GIUGNO","",IF(H24="LUGLIO","",IF(H24="AGOSTO","",IF(H24="SETTEMBRE","",IF(H24="OTTOBRE","",IF(H24="NOVEMBRE","",IF(H24="DICEMBRE","",IF(OR('Calendario Attività Giovanile'!$E24="",'Calendario Attività Giovanile'!$F24="",'Calendario Attività Giovanile'!$I24="",'Calendario Attività Giovanile'!$J24=""),"ERRORE! MANCA…","")))))))))))))),"")</f>
        <v/>
      </c>
      <c r="M24" s="23" t="str">
        <f t="shared" si="0"/>
        <v/>
      </c>
      <c r="N24" s="23" t="str">
        <f t="shared" si="1"/>
        <v/>
      </c>
      <c r="O24" s="23" t="str">
        <f t="shared" si="2"/>
        <v/>
      </c>
      <c r="P24" s="23" t="str">
        <f t="shared" si="3"/>
        <v/>
      </c>
      <c r="Q24" s="12" t="str">
        <f t="shared" si="4"/>
        <v/>
      </c>
      <c r="R24" s="4"/>
      <c r="S24" s="4"/>
      <c r="T24" s="4"/>
      <c r="U24" s="4"/>
      <c r="V24" s="4"/>
      <c r="W24" s="4"/>
      <c r="X24" s="4"/>
      <c r="Y24" s="4"/>
      <c r="Z24" s="4"/>
      <c r="AA24" s="4" t="str">
        <f>IFERROR(LOOKUP('Calendario Attività Giovanile'!#REF!,Tabella2[Colonna1],Tabella2[Colonna2]),"")</f>
        <v/>
      </c>
      <c r="AB24" s="4"/>
      <c r="AC24" s="4"/>
      <c r="AD24" s="4"/>
      <c r="AE24" s="4"/>
      <c r="AF24" s="4"/>
      <c r="AG24" s="4"/>
      <c r="AL24" s="11"/>
    </row>
    <row r="25" spans="1:43" s="11" customFormat="1" ht="21" x14ac:dyDescent="0.25">
      <c r="B25" s="114" t="s">
        <v>396</v>
      </c>
      <c r="C25" s="51" t="s">
        <v>81</v>
      </c>
      <c r="D25" s="46"/>
      <c r="E25" s="46" t="s">
        <v>25</v>
      </c>
      <c r="F25" s="46">
        <v>6</v>
      </c>
      <c r="G25" s="46" t="s">
        <v>80</v>
      </c>
      <c r="H25" s="84" t="s">
        <v>463</v>
      </c>
      <c r="I25" s="46" t="s">
        <v>378</v>
      </c>
      <c r="J25" s="46">
        <v>1</v>
      </c>
      <c r="K25" s="124" t="s">
        <v>554</v>
      </c>
      <c r="L25" s="22" t="str">
        <f>IFERROR(IF(H25="","",IF(H25="GENNAIO","",IF(H25="FEBBRAIO","",IF(H25="MARZO","",IF(H25="APRILE","",IF(H25="MAGGIO","",IF(H25="GIUGNO","",IF(H25="LUGLIO","",IF(H25="AGOSTO","",IF(H25="SETTEMBRE","",IF(H25="OTTOBRE","",IF(H25="NOVEMBRE","",IF(H25="DICEMBRE","",IF(OR('Calendario Attività Giovanile'!$E25="",'Calendario Attività Giovanile'!$F25="",'Calendario Attività Giovanile'!$I25="",'Calendario Attività Giovanile'!$J25=""),"ERRORE! MANCA…","")))))))))))))),"")</f>
        <v/>
      </c>
      <c r="M25" s="23" t="str">
        <f t="shared" si="0"/>
        <v/>
      </c>
      <c r="N25" s="23" t="str">
        <f t="shared" si="1"/>
        <v/>
      </c>
      <c r="O25" s="23" t="str">
        <f t="shared" si="2"/>
        <v/>
      </c>
      <c r="P25" s="23" t="str">
        <f t="shared" si="3"/>
        <v/>
      </c>
      <c r="Q25" s="12" t="str">
        <f t="shared" si="4"/>
        <v/>
      </c>
      <c r="R25" s="6"/>
      <c r="S25" s="4"/>
      <c r="T25" s="4"/>
      <c r="U25" s="4"/>
      <c r="V25" s="4"/>
      <c r="W25" s="12"/>
      <c r="X25" s="12"/>
      <c r="Y25" s="12"/>
      <c r="Z25" s="12"/>
      <c r="AA25" s="12"/>
      <c r="AB25" s="12" t="str">
        <f>IFERROR(LOOKUP('Calendario Attività Giovanile'!#REF!,Tabella2[Colonna1],Tabella2[Colonna2]),"")</f>
        <v/>
      </c>
      <c r="AC25" s="12"/>
      <c r="AD25" s="12"/>
      <c r="AE25" s="12"/>
      <c r="AF25" s="12"/>
      <c r="AG25" s="12"/>
      <c r="AH25" s="12"/>
    </row>
    <row r="26" spans="1:43" s="9" customFormat="1" ht="21" x14ac:dyDescent="0.25">
      <c r="A26" s="11"/>
      <c r="B26" s="114" t="s">
        <v>100</v>
      </c>
      <c r="C26" s="51" t="s">
        <v>81</v>
      </c>
      <c r="D26" s="46"/>
      <c r="E26" s="46" t="s">
        <v>23</v>
      </c>
      <c r="F26" s="46">
        <v>7</v>
      </c>
      <c r="G26" s="46" t="s">
        <v>80</v>
      </c>
      <c r="H26" s="84" t="s">
        <v>71</v>
      </c>
      <c r="I26" s="46" t="s">
        <v>62</v>
      </c>
      <c r="J26" s="46">
        <v>3</v>
      </c>
      <c r="K26" s="124" t="s">
        <v>555</v>
      </c>
      <c r="L26" s="22" t="str">
        <f>IFERROR(IF(H26="","",IF(H26="GENNAIO","",IF(H26="FEBBRAIO","",IF(H26="MARZO","",IF(H26="APRILE","",IF(H26="MAGGIO","",IF(H26="GIUGNO","",IF(H26="LUGLIO","",IF(H26="AGOSTO","",IF(H26="SETTEMBRE","",IF(H26="OTTOBRE","",IF(H26="NOVEMBRE","",IF(H26="DICEMBRE","",IF(OR('Calendario Attività Giovanile'!$E26="",'Calendario Attività Giovanile'!$F26="",'Calendario Attività Giovanile'!$I26="",'Calendario Attività Giovanile'!$J26=""),"ERRORE! MANCA…","")))))))))))))),"")</f>
        <v/>
      </c>
      <c r="M26" s="23" t="str">
        <f t="shared" si="0"/>
        <v/>
      </c>
      <c r="N26" s="23" t="str">
        <f t="shared" si="1"/>
        <v/>
      </c>
      <c r="O26" s="23" t="str">
        <f t="shared" si="2"/>
        <v/>
      </c>
      <c r="P26" s="23" t="str">
        <f t="shared" si="3"/>
        <v/>
      </c>
      <c r="Q26" s="12" t="str">
        <f t="shared" si="4"/>
        <v/>
      </c>
      <c r="R26" s="6"/>
      <c r="S26" s="4"/>
      <c r="T26" s="4"/>
      <c r="U26" s="4"/>
      <c r="V26" s="4"/>
      <c r="W26" s="4"/>
      <c r="X26" s="4"/>
      <c r="Y26" s="4"/>
      <c r="Z26" s="4"/>
      <c r="AA26" s="4"/>
      <c r="AB26" s="4" t="str">
        <f>IFERROR(LOOKUP('Calendario Attività Giovanile'!#REF!,Tabella2[Colonna1],Tabella2[Colonna2]),"")</f>
        <v/>
      </c>
      <c r="AC26" s="4"/>
      <c r="AD26" s="4"/>
      <c r="AE26" s="4"/>
      <c r="AF26" s="4"/>
      <c r="AG26" s="4"/>
      <c r="AH26" s="4"/>
      <c r="AL26" s="11"/>
    </row>
    <row r="27" spans="1:43" s="9" customFormat="1" ht="21" x14ac:dyDescent="0.25">
      <c r="A27" s="11"/>
      <c r="B27" s="114" t="s">
        <v>93</v>
      </c>
      <c r="C27" s="51" t="s">
        <v>81</v>
      </c>
      <c r="D27" s="46"/>
      <c r="E27" s="46" t="s">
        <v>61</v>
      </c>
      <c r="F27" s="46">
        <v>12</v>
      </c>
      <c r="G27" s="46">
        <v>14</v>
      </c>
      <c r="H27" s="84" t="s">
        <v>48</v>
      </c>
      <c r="I27" s="46" t="s">
        <v>49</v>
      </c>
      <c r="J27" s="46">
        <v>1</v>
      </c>
      <c r="K27" s="124" t="s">
        <v>562</v>
      </c>
      <c r="L27" s="22" t="str">
        <f>IFERROR(IF(H27="","",IF(H27="GENNAIO","",IF(H27="FEBBRAIO","",IF(H27="MARZO","",IF(H27="APRILE","",IF(H27="MAGGIO","",IF(H27="GIUGNO","",IF(H27="LUGLIO","",IF(H27="AGOSTO","",IF(H27="SETTEMBRE","",IF(H27="OTTOBRE","",IF(H27="NOVEMBRE","",IF(H27="DICEMBRE","",IF(OR('Calendario Attività Giovanile'!$E27="",'Calendario Attività Giovanile'!$F27="",'Calendario Attività Giovanile'!$I27="",'Calendario Attività Giovanile'!$J27=""),"ERRORE! MANCA…","")))))))))))))),"")</f>
        <v/>
      </c>
      <c r="M27" s="23" t="str">
        <f t="shared" si="0"/>
        <v/>
      </c>
      <c r="N27" s="23" t="str">
        <f t="shared" si="1"/>
        <v/>
      </c>
      <c r="O27" s="23" t="str">
        <f t="shared" si="2"/>
        <v/>
      </c>
      <c r="P27" s="23" t="str">
        <f t="shared" si="3"/>
        <v/>
      </c>
      <c r="Q27" s="12" t="str">
        <f t="shared" si="4"/>
        <v/>
      </c>
      <c r="R27" s="6"/>
      <c r="S27" s="4"/>
      <c r="T27" s="4"/>
      <c r="U27" s="4"/>
      <c r="V27" s="4"/>
      <c r="W27" s="4"/>
      <c r="X27" s="4"/>
      <c r="Y27" s="4"/>
      <c r="Z27" s="4"/>
      <c r="AA27" s="4"/>
      <c r="AB27" s="4" t="str">
        <f>IFERROR(LOOKUP('Calendario Attività Giovanile'!#REF!,Tabella2[Colonna1],Tabella2[Colonna2]),"")</f>
        <v/>
      </c>
      <c r="AC27" s="4"/>
      <c r="AD27" s="4"/>
      <c r="AE27" s="4"/>
      <c r="AF27" s="4"/>
      <c r="AG27" s="4"/>
      <c r="AH27" s="4"/>
      <c r="AL27" s="11"/>
    </row>
    <row r="28" spans="1:43" s="9" customFormat="1" ht="21" x14ac:dyDescent="0.25">
      <c r="A28" s="11"/>
      <c r="B28" s="114" t="s">
        <v>385</v>
      </c>
      <c r="C28" s="51" t="s">
        <v>81</v>
      </c>
      <c r="D28" s="46"/>
      <c r="E28" s="46" t="s">
        <v>19</v>
      </c>
      <c r="F28" s="46">
        <v>12</v>
      </c>
      <c r="G28" s="46">
        <v>13</v>
      </c>
      <c r="H28" s="84" t="s">
        <v>106</v>
      </c>
      <c r="I28" s="46" t="s">
        <v>107</v>
      </c>
      <c r="J28" s="46">
        <v>4</v>
      </c>
      <c r="K28" s="124" t="s">
        <v>561</v>
      </c>
      <c r="L28" s="22" t="str">
        <f>IFERROR(IF(H28="","",IF(H28="GENNAIO","",IF(H28="FEBBRAIO","",IF(H28="MARZO","",IF(H28="APRILE","",IF(H28="MAGGIO","",IF(H28="GIUGNO","",IF(H28="LUGLIO","",IF(H28="AGOSTO","",IF(H28="SETTEMBRE","",IF(H28="OTTOBRE","",IF(H28="NOVEMBRE","",IF(H28="DICEMBRE","",IF(OR('Calendario Attività Giovanile'!$E28="",'Calendario Attività Giovanile'!$F28="",'Calendario Attività Giovanile'!$I28="",'Calendario Attività Giovanile'!$J28=""),"ERRORE! MANCA…","")))))))))))))),"")</f>
        <v/>
      </c>
      <c r="M28" s="23" t="str">
        <f t="shared" si="0"/>
        <v/>
      </c>
      <c r="N28" s="23" t="str">
        <f t="shared" si="1"/>
        <v/>
      </c>
      <c r="O28" s="23" t="str">
        <f t="shared" si="2"/>
        <v/>
      </c>
      <c r="P28" s="23" t="str">
        <f t="shared" si="3"/>
        <v/>
      </c>
      <c r="Q28" s="12" t="str">
        <f t="shared" si="4"/>
        <v/>
      </c>
      <c r="R28" s="6"/>
      <c r="S28" s="4"/>
      <c r="T28" s="4"/>
      <c r="U28" s="4"/>
      <c r="V28" s="4"/>
      <c r="W28" s="4"/>
      <c r="X28" s="4"/>
      <c r="Y28" s="4"/>
      <c r="Z28" s="4"/>
      <c r="AA28" s="4"/>
      <c r="AB28" s="4" t="str">
        <f>IFERROR(LOOKUP('Calendario Attività Giovanile'!#REF!,Tabella2[Colonna1],Tabella2[Colonna2]),"")</f>
        <v/>
      </c>
      <c r="AC28" s="4"/>
      <c r="AD28" s="4"/>
      <c r="AE28" s="4"/>
      <c r="AF28" s="4"/>
      <c r="AG28" s="4"/>
      <c r="AH28" s="4"/>
      <c r="AL28" s="11"/>
    </row>
    <row r="29" spans="1:43" s="9" customFormat="1" ht="21" x14ac:dyDescent="0.25">
      <c r="A29" s="11"/>
      <c r="B29" s="114" t="s">
        <v>94</v>
      </c>
      <c r="C29" s="51" t="s">
        <v>81</v>
      </c>
      <c r="D29" s="46"/>
      <c r="E29" s="46" t="s">
        <v>19</v>
      </c>
      <c r="F29" s="46">
        <v>13</v>
      </c>
      <c r="G29" s="46">
        <v>14</v>
      </c>
      <c r="H29" s="84" t="s">
        <v>108</v>
      </c>
      <c r="I29" s="46" t="s">
        <v>109</v>
      </c>
      <c r="J29" s="46">
        <v>3</v>
      </c>
      <c r="K29" s="124" t="s">
        <v>556</v>
      </c>
      <c r="L29" s="22" t="str">
        <f>IFERROR(IF(H29="","",IF(H29="GENNAIO","",IF(H29="FEBBRAIO","",IF(H29="MARZO","",IF(H29="APRILE","",IF(H29="MAGGIO","",IF(H29="GIUGNO","",IF(H29="LUGLIO","",IF(H29="AGOSTO","",IF(H29="SETTEMBRE","",IF(H29="OTTOBRE","",IF(H29="NOVEMBRE","",IF(H29="DICEMBRE","",IF(OR('Calendario Attività Giovanile'!$E29="",'Calendario Attività Giovanile'!$F29="",'Calendario Attività Giovanile'!$I29="",'Calendario Attività Giovanile'!$J29=""),"ERRORE! MANCA…","")))))))))))))),"")</f>
        <v/>
      </c>
      <c r="M29" s="23" t="str">
        <f t="shared" si="0"/>
        <v/>
      </c>
      <c r="N29" s="23" t="str">
        <f t="shared" si="1"/>
        <v/>
      </c>
      <c r="O29" s="23" t="str">
        <f t="shared" si="2"/>
        <v/>
      </c>
      <c r="P29" s="23" t="str">
        <f t="shared" si="3"/>
        <v/>
      </c>
      <c r="Q29" s="12" t="str">
        <f t="shared" si="4"/>
        <v/>
      </c>
      <c r="R29" s="6"/>
      <c r="S29" s="4"/>
      <c r="T29" s="4"/>
      <c r="U29" s="4"/>
      <c r="V29" s="4"/>
      <c r="W29" s="4"/>
      <c r="X29" s="4"/>
      <c r="Y29" s="4"/>
      <c r="Z29" s="4"/>
      <c r="AA29" s="4"/>
      <c r="AB29" s="4" t="str">
        <f>IFERROR(LOOKUP('Calendario Attività Giovanile'!#REF!,Tabella2[Colonna1],Tabella2[Colonna2]),"")</f>
        <v/>
      </c>
      <c r="AC29" s="4"/>
      <c r="AD29" s="4"/>
      <c r="AE29" s="4"/>
      <c r="AF29" s="4"/>
      <c r="AG29" s="4"/>
      <c r="AH29" s="4"/>
    </row>
    <row r="30" spans="1:43" s="9" customFormat="1" ht="21" x14ac:dyDescent="0.25">
      <c r="A30" s="11"/>
      <c r="B30" s="114" t="s">
        <v>94</v>
      </c>
      <c r="C30" s="51" t="s">
        <v>81</v>
      </c>
      <c r="D30" s="46"/>
      <c r="E30" s="46" t="s">
        <v>19</v>
      </c>
      <c r="F30" s="46">
        <v>13</v>
      </c>
      <c r="G30" s="46">
        <v>14</v>
      </c>
      <c r="H30" s="84" t="s">
        <v>464</v>
      </c>
      <c r="I30" s="46" t="s">
        <v>39</v>
      </c>
      <c r="J30" s="46">
        <v>5</v>
      </c>
      <c r="K30" s="124" t="s">
        <v>556</v>
      </c>
      <c r="L30" s="22" t="str">
        <f>IFERROR(IF(H30="","",IF(H30="GENNAIO","",IF(H30="FEBBRAIO","",IF(H30="MARZO","",IF(H30="APRILE","",IF(H30="MAGGIO","",IF(H30="GIUGNO","",IF(H30="LUGLIO","",IF(H30="AGOSTO","",IF(H30="SETTEMBRE","",IF(H30="OTTOBRE","",IF(H30="NOVEMBRE","",IF(H30="DICEMBRE","",IF(OR('Calendario Attività Giovanile'!$E30="",'Calendario Attività Giovanile'!$F30="",'Calendario Attività Giovanile'!$I30="",'Calendario Attività Giovanile'!$J30=""),"ERRORE! MANCA…","")))))))))))))),"")</f>
        <v/>
      </c>
      <c r="M30" s="23" t="str">
        <f t="shared" si="0"/>
        <v/>
      </c>
      <c r="N30" s="23" t="str">
        <f t="shared" si="1"/>
        <v/>
      </c>
      <c r="O30" s="23" t="str">
        <f t="shared" si="2"/>
        <v/>
      </c>
      <c r="P30" s="23" t="str">
        <f t="shared" si="3"/>
        <v/>
      </c>
      <c r="Q30" s="12" t="str">
        <f t="shared" si="4"/>
        <v/>
      </c>
      <c r="R30" s="6"/>
      <c r="S30" s="4"/>
      <c r="T30" s="4"/>
      <c r="U30" s="4"/>
      <c r="V30" s="4"/>
      <c r="W30" s="4"/>
      <c r="X30" s="4"/>
      <c r="Y30" s="4"/>
      <c r="Z30" s="4"/>
      <c r="AA30" s="4"/>
      <c r="AB30" s="4" t="str">
        <f>IFERROR(LOOKUP('Calendario Attività Giovanile'!#REF!,Tabella2[Colonna1],Tabella2[Colonna2]),"")</f>
        <v/>
      </c>
      <c r="AC30" s="4"/>
      <c r="AD30" s="4"/>
      <c r="AE30" s="4"/>
      <c r="AF30" s="4"/>
      <c r="AG30" s="4"/>
      <c r="AH30" s="4"/>
    </row>
    <row r="31" spans="1:43" s="11" customFormat="1" ht="21" x14ac:dyDescent="0.25">
      <c r="B31" s="114" t="s">
        <v>386</v>
      </c>
      <c r="C31" s="51" t="s">
        <v>81</v>
      </c>
      <c r="D31" s="46"/>
      <c r="E31" s="46" t="s">
        <v>24</v>
      </c>
      <c r="F31" s="46">
        <v>13</v>
      </c>
      <c r="G31" s="46" t="s">
        <v>80</v>
      </c>
      <c r="H31" s="84" t="s">
        <v>110</v>
      </c>
      <c r="I31" s="46" t="s">
        <v>111</v>
      </c>
      <c r="J31" s="46">
        <v>6</v>
      </c>
      <c r="K31" s="124" t="s">
        <v>554</v>
      </c>
      <c r="L31" s="22" t="str">
        <f>IFERROR(IF(H31="","",IF(H31="GENNAIO","",IF(H31="FEBBRAIO","",IF(H31="MARZO","",IF(H31="APRILE","",IF(H31="MAGGIO","",IF(H31="GIUGNO","",IF(H31="LUGLIO","",IF(H31="AGOSTO","",IF(H31="SETTEMBRE","",IF(H31="OTTOBRE","",IF(H31="NOVEMBRE","",IF(H31="DICEMBRE","",IF(OR('Calendario Attività Giovanile'!$E31="",'Calendario Attività Giovanile'!$F31="",'Calendario Attività Giovanile'!$I31="",'Calendario Attività Giovanile'!$J31=""),"ERRORE! MANCA…","")))))))))))))),"")</f>
        <v/>
      </c>
      <c r="M31" s="23" t="str">
        <f t="shared" si="0"/>
        <v/>
      </c>
      <c r="N31" s="23" t="str">
        <f t="shared" si="1"/>
        <v/>
      </c>
      <c r="O31" s="23" t="str">
        <f t="shared" si="2"/>
        <v/>
      </c>
      <c r="P31" s="23" t="str">
        <f t="shared" si="3"/>
        <v/>
      </c>
      <c r="Q31" s="12" t="str">
        <f t="shared" si="4"/>
        <v/>
      </c>
      <c r="R31" s="6"/>
      <c r="S31" s="4"/>
      <c r="T31" s="4"/>
      <c r="U31" s="4"/>
      <c r="V31" s="4"/>
      <c r="W31" s="12"/>
      <c r="X31" s="12"/>
      <c r="Y31" s="12"/>
      <c r="Z31" s="12"/>
      <c r="AA31" s="12"/>
      <c r="AB31" s="12" t="str">
        <f>IFERROR(LOOKUP('Calendario Attività Giovanile'!#REF!,Tabella2[Colonna1],Tabella2[Colonna2]),"")</f>
        <v/>
      </c>
      <c r="AC31" s="12"/>
      <c r="AD31" s="12"/>
      <c r="AE31" s="12"/>
      <c r="AF31" s="12"/>
      <c r="AG31" s="12"/>
      <c r="AH31" s="12"/>
    </row>
    <row r="32" spans="1:43" s="11" customFormat="1" ht="21" x14ac:dyDescent="0.25">
      <c r="B32" s="114" t="s">
        <v>387</v>
      </c>
      <c r="C32" s="51" t="s">
        <v>81</v>
      </c>
      <c r="D32" s="46"/>
      <c r="E32" s="46" t="s">
        <v>24</v>
      </c>
      <c r="F32" s="46">
        <v>14</v>
      </c>
      <c r="G32" s="46" t="s">
        <v>80</v>
      </c>
      <c r="H32" s="84" t="s">
        <v>112</v>
      </c>
      <c r="I32" s="46" t="s">
        <v>113</v>
      </c>
      <c r="J32" s="46">
        <v>1</v>
      </c>
      <c r="K32" s="124" t="s">
        <v>555</v>
      </c>
      <c r="L32" s="22" t="str">
        <f>IFERROR(IF(H32="","",IF(H32="GENNAIO","",IF(H32="FEBBRAIO","",IF(H32="MARZO","",IF(H32="APRILE","",IF(H32="MAGGIO","",IF(H32="GIUGNO","",IF(H32="LUGLIO","",IF(H32="AGOSTO","",IF(H32="SETTEMBRE","",IF(H32="OTTOBRE","",IF(H32="NOVEMBRE","",IF(H32="DICEMBRE","",IF(OR('Calendario Attività Giovanile'!$E32="",'Calendario Attività Giovanile'!$F32="",'Calendario Attività Giovanile'!$I32="",'Calendario Attività Giovanile'!$J32=""),"ERRORE! MANCA…","")))))))))))))),"")</f>
        <v/>
      </c>
      <c r="M32" s="23" t="str">
        <f t="shared" si="0"/>
        <v/>
      </c>
      <c r="N32" s="23" t="str">
        <f t="shared" si="1"/>
        <v/>
      </c>
      <c r="O32" s="23" t="str">
        <f t="shared" si="2"/>
        <v/>
      </c>
      <c r="P32" s="23" t="str">
        <f t="shared" si="3"/>
        <v/>
      </c>
      <c r="Q32" s="12" t="str">
        <f t="shared" si="4"/>
        <v/>
      </c>
      <c r="R32" s="6"/>
      <c r="S32" s="4"/>
      <c r="T32" s="4"/>
      <c r="U32" s="4"/>
      <c r="V32" s="4"/>
      <c r="W32" s="12"/>
      <c r="X32" s="12"/>
      <c r="Y32" s="12"/>
      <c r="Z32" s="12"/>
      <c r="AA32" s="12"/>
      <c r="AB32" s="12" t="str">
        <f>IFERROR(LOOKUP('Calendario Attività Giovanile'!#REF!,Tabella2[Colonna1],Tabella2[Colonna2]),"")</f>
        <v/>
      </c>
      <c r="AC32" s="12"/>
      <c r="AD32" s="12"/>
      <c r="AE32" s="12"/>
      <c r="AF32" s="12"/>
      <c r="AG32" s="12"/>
      <c r="AH32" s="12"/>
    </row>
    <row r="33" spans="1:34" s="9" customFormat="1" ht="21" x14ac:dyDescent="0.25">
      <c r="A33" s="11"/>
      <c r="B33" s="114" t="s">
        <v>387</v>
      </c>
      <c r="C33" s="51" t="s">
        <v>81</v>
      </c>
      <c r="D33" s="46"/>
      <c r="E33" s="46" t="s">
        <v>24</v>
      </c>
      <c r="F33" s="46">
        <v>14</v>
      </c>
      <c r="G33" s="46" t="s">
        <v>80</v>
      </c>
      <c r="H33" s="84" t="s">
        <v>115</v>
      </c>
      <c r="I33" s="46" t="s">
        <v>116</v>
      </c>
      <c r="J33" s="46">
        <v>4</v>
      </c>
      <c r="K33" s="124" t="s">
        <v>555</v>
      </c>
      <c r="L33" s="22" t="str">
        <f>IFERROR(IF(H33="","",IF(H33="GENNAIO","",IF(H33="FEBBRAIO","",IF(H33="MARZO","",IF(H33="APRILE","",IF(H33="MAGGIO","",IF(H33="GIUGNO","",IF(H33="LUGLIO","",IF(H33="AGOSTO","",IF(H33="SETTEMBRE","",IF(H33="OTTOBRE","",IF(H33="NOVEMBRE","",IF(H33="DICEMBRE","",IF(OR('Calendario Attività Giovanile'!$E33="",'Calendario Attività Giovanile'!$F33="",'Calendario Attività Giovanile'!$I33="",'Calendario Attività Giovanile'!$J33=""),"ERRORE! MANCA…","")))))))))))))),"")</f>
        <v/>
      </c>
      <c r="M33" s="23" t="str">
        <f t="shared" si="0"/>
        <v/>
      </c>
      <c r="N33" s="23" t="str">
        <f t="shared" si="1"/>
        <v/>
      </c>
      <c r="O33" s="23" t="str">
        <f t="shared" si="2"/>
        <v/>
      </c>
      <c r="P33" s="23" t="str">
        <f t="shared" si="3"/>
        <v/>
      </c>
      <c r="Q33" s="12" t="str">
        <f t="shared" si="4"/>
        <v/>
      </c>
      <c r="R33" s="6"/>
      <c r="S33" s="4"/>
      <c r="T33" s="4"/>
      <c r="U33" s="4"/>
      <c r="V33" s="4"/>
      <c r="W33" s="4"/>
      <c r="X33" s="4"/>
      <c r="Y33" s="4"/>
      <c r="Z33" s="4"/>
      <c r="AA33" s="4"/>
      <c r="AB33" s="4" t="str">
        <f>IFERROR(LOOKUP('Calendario Attività Giovanile'!#REF!,Tabella2[Colonna1],Tabella2[Colonna2]),"")</f>
        <v/>
      </c>
      <c r="AC33" s="4"/>
      <c r="AD33" s="4"/>
      <c r="AE33" s="4"/>
      <c r="AF33" s="4"/>
      <c r="AG33" s="4"/>
      <c r="AH33" s="4"/>
    </row>
    <row r="34" spans="1:34" s="9" customFormat="1" ht="21" x14ac:dyDescent="0.25">
      <c r="A34" s="11"/>
      <c r="B34" s="114" t="s">
        <v>387</v>
      </c>
      <c r="C34" s="51" t="s">
        <v>81</v>
      </c>
      <c r="D34" s="46"/>
      <c r="E34" s="46" t="s">
        <v>25</v>
      </c>
      <c r="F34" s="46">
        <v>14</v>
      </c>
      <c r="G34" s="46" t="s">
        <v>80</v>
      </c>
      <c r="H34" s="84" t="s">
        <v>465</v>
      </c>
      <c r="I34" s="46" t="s">
        <v>466</v>
      </c>
      <c r="J34" s="46">
        <v>7</v>
      </c>
      <c r="K34" s="124" t="s">
        <v>555</v>
      </c>
      <c r="L34" s="22" t="str">
        <f>IFERROR(IF(H34="","",IF(H34="GENNAIO","",IF(H34="FEBBRAIO","",IF(H34="MARZO","",IF(H34="APRILE","",IF(H34="MAGGIO","",IF(H34="GIUGNO","",IF(H34="LUGLIO","",IF(H34="AGOSTO","",IF(H34="SETTEMBRE","",IF(H34="OTTOBRE","",IF(H34="NOVEMBRE","",IF(H34="DICEMBRE","",IF(OR('Calendario Attività Giovanile'!$E34="",'Calendario Attività Giovanile'!$F34="",'Calendario Attività Giovanile'!$I34="",'Calendario Attività Giovanile'!$J34=""),"ERRORE! MANCA…","")))))))))))))),"")</f>
        <v/>
      </c>
      <c r="M34" s="23" t="str">
        <f t="shared" si="0"/>
        <v/>
      </c>
      <c r="N34" s="23" t="str">
        <f t="shared" si="1"/>
        <v/>
      </c>
      <c r="O34" s="23" t="str">
        <f t="shared" si="2"/>
        <v/>
      </c>
      <c r="P34" s="23" t="str">
        <f t="shared" si="3"/>
        <v/>
      </c>
      <c r="Q34" s="12" t="str">
        <f t="shared" si="4"/>
        <v/>
      </c>
      <c r="R34" s="6"/>
      <c r="S34" s="4"/>
      <c r="T34" s="4"/>
      <c r="U34" s="4"/>
      <c r="V34" s="4"/>
      <c r="W34" s="4"/>
      <c r="X34" s="4"/>
      <c r="Y34" s="4"/>
      <c r="Z34" s="4"/>
      <c r="AA34" s="4"/>
      <c r="AB34" s="4" t="str">
        <f>IFERROR(LOOKUP('Calendario Attività Giovanile'!#REF!,Tabella2[Colonna1],Tabella2[Colonna2]),"")</f>
        <v/>
      </c>
      <c r="AC34" s="4"/>
      <c r="AD34" s="4"/>
      <c r="AE34" s="4"/>
      <c r="AF34" s="4"/>
      <c r="AG34" s="4"/>
      <c r="AH34" s="4"/>
    </row>
    <row r="35" spans="1:34" s="9" customFormat="1" ht="21" x14ac:dyDescent="0.25">
      <c r="A35" s="11"/>
      <c r="B35" s="114" t="s">
        <v>96</v>
      </c>
      <c r="C35" s="51" t="s">
        <v>81</v>
      </c>
      <c r="D35" s="46"/>
      <c r="E35" s="46" t="s">
        <v>36</v>
      </c>
      <c r="F35" s="46">
        <v>18</v>
      </c>
      <c r="G35" s="46">
        <v>21</v>
      </c>
      <c r="H35" s="84" t="s">
        <v>117</v>
      </c>
      <c r="I35" s="46" t="s">
        <v>118</v>
      </c>
      <c r="J35" s="46">
        <v>6</v>
      </c>
      <c r="K35" s="124" t="s">
        <v>560</v>
      </c>
      <c r="L35" s="22" t="str">
        <f>IFERROR(IF(H35="","",IF(H35="GENNAIO","",IF(H35="FEBBRAIO","",IF(H35="MARZO","",IF(H35="APRILE","",IF(H35="MAGGIO","",IF(H35="GIUGNO","",IF(H35="LUGLIO","",IF(H35="AGOSTO","",IF(H35="SETTEMBRE","",IF(H35="OTTOBRE","",IF(H35="NOVEMBRE","",IF(H35="DICEMBRE","",IF(OR('Calendario Attività Giovanile'!$E35="",'Calendario Attività Giovanile'!$F35="",'Calendario Attività Giovanile'!$I35="",'Calendario Attività Giovanile'!$J35=""),"ERRORE! MANCA…","")))))))))))))),"")</f>
        <v/>
      </c>
      <c r="M35" s="23" t="str">
        <f t="shared" si="0"/>
        <v/>
      </c>
      <c r="N35" s="23" t="str">
        <f t="shared" si="1"/>
        <v/>
      </c>
      <c r="O35" s="23" t="str">
        <f t="shared" si="2"/>
        <v/>
      </c>
      <c r="P35" s="23" t="str">
        <f t="shared" si="3"/>
        <v/>
      </c>
      <c r="Q35" s="12" t="str">
        <f t="shared" si="4"/>
        <v/>
      </c>
      <c r="R35" s="6"/>
      <c r="S35" s="4"/>
      <c r="T35" s="4"/>
      <c r="U35" s="4"/>
      <c r="V35" s="4"/>
      <c r="W35" s="4"/>
      <c r="X35" s="4"/>
      <c r="Y35" s="4"/>
      <c r="Z35" s="4"/>
      <c r="AA35" s="4"/>
      <c r="AB35" s="4" t="str">
        <f>IFERROR(LOOKUP('Calendario Attività Giovanile'!#REF!,Tabella2[Colonna1],Tabella2[Colonna2]),"")</f>
        <v/>
      </c>
      <c r="AC35" s="4"/>
      <c r="AD35" s="4"/>
      <c r="AE35" s="4"/>
      <c r="AF35" s="4"/>
      <c r="AG35" s="4"/>
      <c r="AH35" s="4"/>
    </row>
    <row r="36" spans="1:34" s="9" customFormat="1" ht="21" x14ac:dyDescent="0.25">
      <c r="A36" s="11"/>
      <c r="B36" s="114" t="s">
        <v>96</v>
      </c>
      <c r="C36" s="51" t="s">
        <v>81</v>
      </c>
      <c r="D36" s="46"/>
      <c r="E36" s="46" t="s">
        <v>36</v>
      </c>
      <c r="F36" s="46">
        <v>18</v>
      </c>
      <c r="G36" s="46">
        <v>21</v>
      </c>
      <c r="H36" s="84" t="s">
        <v>119</v>
      </c>
      <c r="I36" s="46" t="s">
        <v>120</v>
      </c>
      <c r="J36" s="46">
        <v>7</v>
      </c>
      <c r="K36" s="124" t="s">
        <v>560</v>
      </c>
      <c r="L36" s="22" t="str">
        <f>IFERROR(IF(H36="","",IF(H36="GENNAIO","",IF(H36="FEBBRAIO","",IF(H36="MARZO","",IF(H36="APRILE","",IF(H36="MAGGIO","",IF(H36="GIUGNO","",IF(H36="LUGLIO","",IF(H36="AGOSTO","",IF(H36="SETTEMBRE","",IF(H36="OTTOBRE","",IF(H36="NOVEMBRE","",IF(H36="DICEMBRE","",IF(OR('Calendario Attività Giovanile'!$E36="",'Calendario Attività Giovanile'!$F36="",'Calendario Attività Giovanile'!$I36="",'Calendario Attività Giovanile'!$J36=""),"ERRORE! MANCA…","")))))))))))))),"")</f>
        <v/>
      </c>
      <c r="M36" s="23" t="str">
        <f t="shared" si="0"/>
        <v/>
      </c>
      <c r="N36" s="23" t="str">
        <f t="shared" si="1"/>
        <v/>
      </c>
      <c r="O36" s="23" t="str">
        <f t="shared" si="2"/>
        <v/>
      </c>
      <c r="P36" s="23" t="str">
        <f t="shared" si="3"/>
        <v/>
      </c>
      <c r="Q36" s="12" t="str">
        <f t="shared" si="4"/>
        <v/>
      </c>
      <c r="R36" s="6"/>
      <c r="S36" s="4"/>
      <c r="T36" s="4"/>
      <c r="U36" s="4"/>
      <c r="V36" s="4"/>
      <c r="W36" s="4"/>
      <c r="X36" s="4"/>
      <c r="Y36" s="4"/>
      <c r="Z36" s="4"/>
      <c r="AA36" s="4"/>
      <c r="AB36" s="4" t="str">
        <f>IFERROR(LOOKUP('Calendario Attività Giovanile'!#REF!,Tabella2[Colonna1],Tabella2[Colonna2]),"")</f>
        <v/>
      </c>
      <c r="AC36" s="4"/>
      <c r="AD36" s="4"/>
      <c r="AE36" s="4"/>
      <c r="AF36" s="4"/>
      <c r="AG36" s="4"/>
      <c r="AH36" s="4"/>
    </row>
    <row r="37" spans="1:34" s="11" customFormat="1" ht="21" x14ac:dyDescent="0.25">
      <c r="B37" s="114" t="s">
        <v>388</v>
      </c>
      <c r="C37" s="51" t="s">
        <v>81</v>
      </c>
      <c r="D37" s="46"/>
      <c r="E37" s="46" t="s">
        <v>24</v>
      </c>
      <c r="F37" s="46">
        <v>20</v>
      </c>
      <c r="G37" s="46" t="s">
        <v>80</v>
      </c>
      <c r="H37" s="84" t="s">
        <v>112</v>
      </c>
      <c r="I37" s="46" t="s">
        <v>121</v>
      </c>
      <c r="J37" s="46">
        <v>1</v>
      </c>
      <c r="K37" s="124" t="s">
        <v>554</v>
      </c>
      <c r="L37" s="22" t="str">
        <f>IFERROR(IF(H37="","",IF(H37="GENNAIO","",IF(H37="FEBBRAIO","",IF(H37="MARZO","",IF(H37="APRILE","",IF(H37="MAGGIO","",IF(H37="GIUGNO","",IF(H37="LUGLIO","",IF(H37="AGOSTO","",IF(H37="SETTEMBRE","",IF(H37="OTTOBRE","",IF(H37="NOVEMBRE","",IF(H37="DICEMBRE","",IF(OR('Calendario Attività Giovanile'!$E37="",'Calendario Attività Giovanile'!$F37="",'Calendario Attività Giovanile'!$I37="",'Calendario Attività Giovanile'!$J37=""),"ERRORE! MANCA…","")))))))))))))),"")</f>
        <v/>
      </c>
      <c r="M37" s="23" t="str">
        <f t="shared" si="0"/>
        <v/>
      </c>
      <c r="N37" s="23" t="str">
        <f t="shared" si="1"/>
        <v/>
      </c>
      <c r="O37" s="23" t="str">
        <f t="shared" si="2"/>
        <v/>
      </c>
      <c r="P37" s="23" t="str">
        <f t="shared" si="3"/>
        <v/>
      </c>
      <c r="Q37" s="12" t="str">
        <f t="shared" si="4"/>
        <v/>
      </c>
      <c r="R37" s="6"/>
      <c r="S37" s="4"/>
      <c r="T37" s="4"/>
      <c r="U37" s="4"/>
      <c r="V37" s="4"/>
      <c r="W37" s="12"/>
      <c r="X37" s="12"/>
      <c r="Y37" s="12"/>
      <c r="Z37" s="12"/>
      <c r="AA37" s="12"/>
      <c r="AB37" s="12" t="str">
        <f>IFERROR(LOOKUP('Calendario Attività Giovanile'!#REF!,Tabella2[Colonna1],Tabella2[Colonna2]),"")</f>
        <v/>
      </c>
      <c r="AC37" s="12"/>
      <c r="AD37" s="12"/>
      <c r="AE37" s="12"/>
      <c r="AF37" s="12"/>
      <c r="AG37" s="12"/>
      <c r="AH37" s="12"/>
    </row>
    <row r="38" spans="1:34" s="9" customFormat="1" ht="21" x14ac:dyDescent="0.25">
      <c r="A38" s="11"/>
      <c r="B38" s="114" t="s">
        <v>389</v>
      </c>
      <c r="C38" s="51" t="s">
        <v>81</v>
      </c>
      <c r="D38" s="46"/>
      <c r="E38" s="46" t="s">
        <v>19</v>
      </c>
      <c r="F38" s="46">
        <v>20</v>
      </c>
      <c r="G38" s="46">
        <v>21</v>
      </c>
      <c r="H38" s="84" t="s">
        <v>122</v>
      </c>
      <c r="I38" s="46" t="s">
        <v>123</v>
      </c>
      <c r="J38" s="46">
        <v>1</v>
      </c>
      <c r="K38" s="124" t="s">
        <v>556</v>
      </c>
      <c r="L38" s="22" t="str">
        <f>IFERROR(IF(H38="","",IF(H38="GENNAIO","",IF(H38="FEBBRAIO","",IF(H38="MARZO","",IF(H38="APRILE","",IF(H38="MAGGIO","",IF(H38="GIUGNO","",IF(H38="LUGLIO","",IF(H38="AGOSTO","",IF(H38="SETTEMBRE","",IF(H38="OTTOBRE","",IF(H38="NOVEMBRE","",IF(H38="DICEMBRE","",IF(OR('Calendario Attività Giovanile'!$E38="",'Calendario Attività Giovanile'!$F38="",'Calendario Attività Giovanile'!$I38="",'Calendario Attività Giovanile'!$J38=""),"ERRORE! MANCA…","")))))))))))))),"")</f>
        <v/>
      </c>
      <c r="M38" s="23" t="str">
        <f t="shared" si="0"/>
        <v/>
      </c>
      <c r="N38" s="23" t="str">
        <f t="shared" si="1"/>
        <v/>
      </c>
      <c r="O38" s="23" t="str">
        <f t="shared" si="2"/>
        <v/>
      </c>
      <c r="P38" s="23" t="str">
        <f t="shared" si="3"/>
        <v/>
      </c>
      <c r="Q38" s="12" t="str">
        <f t="shared" si="4"/>
        <v/>
      </c>
      <c r="R38" s="6"/>
      <c r="S38" s="4"/>
      <c r="T38" s="4"/>
      <c r="U38" s="4"/>
      <c r="V38" s="4"/>
      <c r="W38" s="4"/>
      <c r="X38" s="4"/>
      <c r="Y38" s="4"/>
      <c r="Z38" s="4"/>
      <c r="AA38" s="4"/>
      <c r="AB38" s="4" t="str">
        <f>IFERROR(LOOKUP('Calendario Attività Giovanile'!#REF!,Tabella2[Colonna1],Tabella2[Colonna2]),"")</f>
        <v/>
      </c>
      <c r="AC38" s="4"/>
      <c r="AD38" s="4"/>
      <c r="AE38" s="4"/>
      <c r="AF38" s="4"/>
      <c r="AG38" s="4"/>
      <c r="AH38" s="4"/>
    </row>
    <row r="39" spans="1:34" s="11" customFormat="1" ht="21" x14ac:dyDescent="0.25">
      <c r="B39" s="114" t="s">
        <v>389</v>
      </c>
      <c r="C39" s="51" t="s">
        <v>81</v>
      </c>
      <c r="D39" s="46"/>
      <c r="E39" s="46" t="s">
        <v>19</v>
      </c>
      <c r="F39" s="46">
        <v>20</v>
      </c>
      <c r="G39" s="46">
        <v>21</v>
      </c>
      <c r="H39" s="84" t="s">
        <v>124</v>
      </c>
      <c r="I39" s="46" t="s">
        <v>125</v>
      </c>
      <c r="J39" s="46">
        <v>2</v>
      </c>
      <c r="K39" s="124" t="s">
        <v>556</v>
      </c>
      <c r="L39" s="22" t="str">
        <f>IFERROR(IF(H39="","",IF(H39="GENNAIO","",IF(H39="FEBBRAIO","",IF(H39="MARZO","",IF(H39="APRILE","",IF(H39="MAGGIO","",IF(H39="GIUGNO","",IF(H39="LUGLIO","",IF(H39="AGOSTO","",IF(H39="SETTEMBRE","",IF(H39="OTTOBRE","",IF(H39="NOVEMBRE","",IF(H39="DICEMBRE","",IF(OR('Calendario Attività Giovanile'!$E39="",'Calendario Attività Giovanile'!$F39="",'Calendario Attività Giovanile'!$I39="",'Calendario Attività Giovanile'!$J39=""),"ERRORE! MANCA…","")))))))))))))),"")</f>
        <v/>
      </c>
      <c r="M39" s="23" t="str">
        <f t="shared" si="0"/>
        <v/>
      </c>
      <c r="N39" s="23" t="str">
        <f t="shared" si="1"/>
        <v/>
      </c>
      <c r="O39" s="23" t="str">
        <f t="shared" si="2"/>
        <v/>
      </c>
      <c r="P39" s="23" t="str">
        <f t="shared" si="3"/>
        <v/>
      </c>
      <c r="Q39" s="12" t="str">
        <f t="shared" si="4"/>
        <v/>
      </c>
      <c r="R39" s="24"/>
      <c r="S39" s="12"/>
      <c r="T39" s="12"/>
      <c r="U39" s="12"/>
      <c r="V39" s="12"/>
      <c r="W39" s="12"/>
      <c r="X39" s="12"/>
      <c r="Y39" s="12"/>
      <c r="Z39" s="12"/>
      <c r="AA39" s="12"/>
      <c r="AB39" s="12" t="str">
        <f>IFERROR(LOOKUP('Calendario Attività Giovanile'!#REF!,Tabella2[Colonna1],Tabella2[Colonna2]),"")</f>
        <v/>
      </c>
      <c r="AC39" s="12"/>
      <c r="AD39" s="12"/>
      <c r="AE39" s="12"/>
      <c r="AF39" s="12"/>
      <c r="AG39" s="12"/>
      <c r="AH39" s="12"/>
    </row>
    <row r="40" spans="1:34" s="9" customFormat="1" ht="21" x14ac:dyDescent="0.25">
      <c r="A40" s="11"/>
      <c r="B40" s="114" t="s">
        <v>388</v>
      </c>
      <c r="C40" s="51" t="s">
        <v>81</v>
      </c>
      <c r="D40" s="46"/>
      <c r="E40" s="46" t="s">
        <v>23</v>
      </c>
      <c r="F40" s="46">
        <v>20</v>
      </c>
      <c r="G40" s="46" t="s">
        <v>80</v>
      </c>
      <c r="H40" s="84" t="s">
        <v>71</v>
      </c>
      <c r="I40" s="46" t="s">
        <v>466</v>
      </c>
      <c r="J40" s="46">
        <v>7</v>
      </c>
      <c r="K40" s="124" t="s">
        <v>554</v>
      </c>
      <c r="L40" s="22" t="str">
        <f>IFERROR(IF(H40="","",IF(H40="GENNAIO","",IF(H40="FEBBRAIO","",IF(H40="MARZO","",IF(H40="APRILE","",IF(H40="MAGGIO","",IF(H40="GIUGNO","",IF(H40="LUGLIO","",IF(H40="AGOSTO","",IF(H40="SETTEMBRE","",IF(H40="OTTOBRE","",IF(H40="NOVEMBRE","",IF(H40="DICEMBRE","",IF(OR('Calendario Attività Giovanile'!$E40="",'Calendario Attività Giovanile'!$F40="",'Calendario Attività Giovanile'!$I40="",'Calendario Attività Giovanile'!$J40=""),"ERRORE! MANCA…","")))))))))))))),"")</f>
        <v/>
      </c>
      <c r="M40" s="23" t="str">
        <f t="shared" si="0"/>
        <v/>
      </c>
      <c r="N40" s="23" t="str">
        <f t="shared" si="1"/>
        <v/>
      </c>
      <c r="O40" s="23" t="str">
        <f t="shared" si="2"/>
        <v/>
      </c>
      <c r="P40" s="23" t="str">
        <f t="shared" si="3"/>
        <v/>
      </c>
      <c r="Q40" s="12" t="str">
        <f t="shared" si="4"/>
        <v/>
      </c>
      <c r="R40" s="6"/>
      <c r="S40" s="4"/>
      <c r="T40" s="4"/>
      <c r="U40" s="4"/>
      <c r="V40" s="4"/>
      <c r="W40" s="4"/>
      <c r="X40" s="4"/>
      <c r="Y40" s="4"/>
      <c r="Z40" s="4"/>
      <c r="AA40" s="4"/>
      <c r="AB40" s="4" t="str">
        <f>IFERROR(LOOKUP('Calendario Attività Giovanile'!#REF!,Tabella2[Colonna1],Tabella2[Colonna2]),"")</f>
        <v/>
      </c>
      <c r="AC40" s="4"/>
      <c r="AD40" s="4"/>
      <c r="AE40" s="4"/>
      <c r="AF40" s="4"/>
      <c r="AG40" s="4"/>
      <c r="AH40" s="4"/>
    </row>
    <row r="41" spans="1:34" s="9" customFormat="1" ht="21" x14ac:dyDescent="0.25">
      <c r="A41" s="11"/>
      <c r="B41" s="114" t="s">
        <v>102</v>
      </c>
      <c r="C41" s="51" t="s">
        <v>81</v>
      </c>
      <c r="D41" s="46"/>
      <c r="E41" s="46" t="s">
        <v>25</v>
      </c>
      <c r="F41" s="46">
        <v>21</v>
      </c>
      <c r="G41" s="46" t="s">
        <v>80</v>
      </c>
      <c r="H41" s="84" t="s">
        <v>63</v>
      </c>
      <c r="I41" s="46" t="s">
        <v>127</v>
      </c>
      <c r="J41" s="46">
        <v>4</v>
      </c>
      <c r="K41" s="124" t="s">
        <v>555</v>
      </c>
      <c r="L41" s="22" t="str">
        <f>IFERROR(IF(H41="","",IF(H41="GENNAIO","",IF(H41="FEBBRAIO","",IF(H41="MARZO","",IF(H41="APRILE","",IF(H41="MAGGIO","",IF(H41="GIUGNO","",IF(H41="LUGLIO","",IF(H41="AGOSTO","",IF(H41="SETTEMBRE","",IF(H41="OTTOBRE","",IF(H41="NOVEMBRE","",IF(H41="DICEMBRE","",IF(OR('Calendario Attività Giovanile'!$E41="",'Calendario Attività Giovanile'!$F41="",'Calendario Attività Giovanile'!$I41="",'Calendario Attività Giovanile'!$J41=""),"ERRORE! MANCA…","")))))))))))))),"")</f>
        <v/>
      </c>
      <c r="M41" s="23" t="str">
        <f t="shared" si="0"/>
        <v/>
      </c>
      <c r="N41" s="23" t="str">
        <f t="shared" si="1"/>
        <v/>
      </c>
      <c r="O41" s="23" t="str">
        <f t="shared" si="2"/>
        <v/>
      </c>
      <c r="P41" s="23" t="str">
        <f t="shared" si="3"/>
        <v/>
      </c>
      <c r="Q41" s="12" t="str">
        <f t="shared" si="4"/>
        <v/>
      </c>
      <c r="R41" s="6"/>
      <c r="S41" s="4"/>
      <c r="T41" s="4"/>
      <c r="U41" s="4"/>
      <c r="V41" s="4"/>
      <c r="W41" s="4"/>
      <c r="X41" s="4"/>
      <c r="Y41" s="4"/>
      <c r="Z41" s="4"/>
      <c r="AA41" s="4"/>
      <c r="AB41" s="4" t="str">
        <f>IFERROR(LOOKUP('Calendario Attività Giovanile'!#REF!,Tabella2[Colonna1],Tabella2[Colonna2]),"")</f>
        <v/>
      </c>
      <c r="AC41" s="4"/>
      <c r="AD41" s="4"/>
      <c r="AE41" s="4"/>
      <c r="AF41" s="4"/>
      <c r="AG41" s="4"/>
      <c r="AH41" s="4"/>
    </row>
    <row r="42" spans="1:34" s="9" customFormat="1" ht="21" x14ac:dyDescent="0.25">
      <c r="A42" s="11"/>
      <c r="B42" s="114" t="s">
        <v>102</v>
      </c>
      <c r="C42" s="51" t="s">
        <v>81</v>
      </c>
      <c r="D42" s="46"/>
      <c r="E42" s="46" t="s">
        <v>25</v>
      </c>
      <c r="F42" s="46">
        <v>21</v>
      </c>
      <c r="G42" s="46" t="s">
        <v>80</v>
      </c>
      <c r="H42" s="84" t="s">
        <v>63</v>
      </c>
      <c r="I42" s="46" t="s">
        <v>51</v>
      </c>
      <c r="J42" s="46">
        <v>5</v>
      </c>
      <c r="K42" s="124" t="s">
        <v>555</v>
      </c>
      <c r="L42" s="22" t="str">
        <f>IFERROR(IF(H42="","",IF(H42="GENNAIO","",IF(H42="FEBBRAIO","",IF(H42="MARZO","",IF(H42="APRILE","",IF(H42="MAGGIO","",IF(H42="GIUGNO","",IF(H42="LUGLIO","",IF(H42="AGOSTO","",IF(H42="SETTEMBRE","",IF(H42="OTTOBRE","",IF(H42="NOVEMBRE","",IF(H42="DICEMBRE","",IF(OR('Calendario Attività Giovanile'!$E42="",'Calendario Attività Giovanile'!$F42="",'Calendario Attività Giovanile'!$I42="",'Calendario Attività Giovanile'!$J42=""),"ERRORE! MANCA…","")))))))))))))),"")</f>
        <v/>
      </c>
      <c r="M42" s="23" t="str">
        <f t="shared" si="0"/>
        <v/>
      </c>
      <c r="N42" s="23" t="str">
        <f t="shared" si="1"/>
        <v/>
      </c>
      <c r="O42" s="23" t="str">
        <f t="shared" si="2"/>
        <v/>
      </c>
      <c r="P42" s="23" t="str">
        <f t="shared" si="3"/>
        <v/>
      </c>
      <c r="Q42" s="12" t="str">
        <f t="shared" si="4"/>
        <v/>
      </c>
      <c r="R42" s="6"/>
      <c r="S42" s="4"/>
      <c r="T42" s="4"/>
      <c r="U42" s="4"/>
      <c r="V42" s="4"/>
      <c r="W42" s="4"/>
      <c r="X42" s="4"/>
      <c r="Y42" s="4"/>
      <c r="Z42" s="4"/>
      <c r="AA42" s="4"/>
      <c r="AB42" s="4" t="str">
        <f>IFERROR(LOOKUP('Calendario Attività Giovanile'!#REF!,Tabella2[Colonna1],Tabella2[Colonna2]),"")</f>
        <v/>
      </c>
      <c r="AC42" s="4"/>
      <c r="AD42" s="4"/>
      <c r="AE42" s="4"/>
      <c r="AF42" s="4"/>
      <c r="AG42" s="4"/>
      <c r="AH42" s="4"/>
    </row>
    <row r="43" spans="1:34" s="11" customFormat="1" ht="21" x14ac:dyDescent="0.25">
      <c r="B43" s="114" t="s">
        <v>102</v>
      </c>
      <c r="C43" s="51" t="s">
        <v>81</v>
      </c>
      <c r="D43" s="46"/>
      <c r="E43" s="46" t="s">
        <v>25</v>
      </c>
      <c r="F43" s="46">
        <v>21</v>
      </c>
      <c r="G43" s="46" t="s">
        <v>80</v>
      </c>
      <c r="H43" s="84" t="s">
        <v>64</v>
      </c>
      <c r="I43" s="46" t="s">
        <v>50</v>
      </c>
      <c r="J43" s="46">
        <v>6</v>
      </c>
      <c r="K43" s="124" t="s">
        <v>555</v>
      </c>
      <c r="L43" s="22" t="str">
        <f>IFERROR(IF(H43="","",IF(H43="GENNAIO","",IF(H43="FEBBRAIO","",IF(H43="MARZO","",IF(H43="APRILE","",IF(H43="MAGGIO","",IF(H43="GIUGNO","",IF(H43="LUGLIO","",IF(H43="AGOSTO","",IF(H43="SETTEMBRE","",IF(H43="OTTOBRE","",IF(H43="NOVEMBRE","",IF(H43="DICEMBRE","",IF(OR('Calendario Attività Giovanile'!$E43="",'Calendario Attività Giovanile'!$F43="",'Calendario Attività Giovanile'!$I43="",'Calendario Attività Giovanile'!$J43=""),"ERRORE! MANCA…","")))))))))))))),"")</f>
        <v/>
      </c>
      <c r="M43" s="23" t="str">
        <f t="shared" si="0"/>
        <v/>
      </c>
      <c r="N43" s="23" t="str">
        <f t="shared" si="1"/>
        <v/>
      </c>
      <c r="O43" s="23" t="str">
        <f t="shared" si="2"/>
        <v/>
      </c>
      <c r="P43" s="23" t="str">
        <f t="shared" si="3"/>
        <v/>
      </c>
      <c r="Q43" s="12" t="str">
        <f t="shared" si="4"/>
        <v/>
      </c>
      <c r="R43" s="6"/>
      <c r="S43" s="4"/>
      <c r="T43" s="4"/>
      <c r="U43" s="4"/>
      <c r="V43" s="4"/>
      <c r="W43" s="12"/>
      <c r="X43" s="12"/>
      <c r="Y43" s="12"/>
      <c r="Z43" s="12"/>
      <c r="AA43" s="12"/>
      <c r="AB43" s="12" t="str">
        <f>IFERROR(LOOKUP('Calendario Attività Giovanile'!#REF!,Tabella2[Colonna1],Tabella2[Colonna2]),"")</f>
        <v/>
      </c>
      <c r="AC43" s="12"/>
      <c r="AD43" s="12"/>
      <c r="AE43" s="12"/>
      <c r="AF43" s="12"/>
      <c r="AG43" s="12"/>
      <c r="AH43" s="12"/>
    </row>
    <row r="44" spans="1:34" s="9" customFormat="1" ht="21" x14ac:dyDescent="0.25">
      <c r="A44" s="11"/>
      <c r="B44" s="114" t="s">
        <v>102</v>
      </c>
      <c r="C44" s="51" t="s">
        <v>81</v>
      </c>
      <c r="D44" s="46"/>
      <c r="E44" s="46" t="s">
        <v>23</v>
      </c>
      <c r="F44" s="46">
        <v>21</v>
      </c>
      <c r="G44" s="46"/>
      <c r="H44" s="84" t="s">
        <v>467</v>
      </c>
      <c r="I44" s="46" t="s">
        <v>308</v>
      </c>
      <c r="J44" s="46">
        <v>7</v>
      </c>
      <c r="K44" s="124" t="s">
        <v>555</v>
      </c>
      <c r="L44" s="22" t="str">
        <f>IFERROR(IF(H44="","",IF(H44="GENNAIO","",IF(H44="FEBBRAIO","",IF(H44="MARZO","",IF(H44="APRILE","",IF(H44="MAGGIO","",IF(H44="GIUGNO","",IF(H44="LUGLIO","",IF(H44="AGOSTO","",IF(H44="SETTEMBRE","",IF(H44="OTTOBRE","",IF(H44="NOVEMBRE","",IF(H44="DICEMBRE","",IF(OR('Calendario Attività Giovanile'!$E44="",'Calendario Attività Giovanile'!$F44="",'Calendario Attività Giovanile'!$I44="",'Calendario Attività Giovanile'!$J44=""),"ERRORE! MANCA…","")))))))))))))),"")</f>
        <v/>
      </c>
      <c r="M44" s="23" t="str">
        <f t="shared" si="0"/>
        <v/>
      </c>
      <c r="N44" s="23" t="str">
        <f t="shared" si="1"/>
        <v/>
      </c>
      <c r="O44" s="23" t="str">
        <f t="shared" si="2"/>
        <v/>
      </c>
      <c r="P44" s="23" t="str">
        <f t="shared" si="3"/>
        <v/>
      </c>
      <c r="Q44" s="12" t="str">
        <f t="shared" si="4"/>
        <v/>
      </c>
      <c r="R44" s="6"/>
      <c r="S44" s="4"/>
      <c r="T44" s="4"/>
      <c r="U44" s="4"/>
      <c r="V44" s="4"/>
      <c r="W44" s="4"/>
      <c r="X44" s="4"/>
      <c r="Y44" s="4"/>
      <c r="Z44" s="4"/>
      <c r="AA44" s="4"/>
      <c r="AB44" s="4" t="str">
        <f>IFERROR(LOOKUP('Calendario Attività Giovanile'!#REF!,Tabella2[Colonna1],Tabella2[Colonna2]),"")</f>
        <v/>
      </c>
      <c r="AC44" s="4"/>
      <c r="AD44" s="4"/>
      <c r="AE44" s="4"/>
      <c r="AF44" s="4"/>
      <c r="AG44" s="4"/>
      <c r="AH44" s="4"/>
    </row>
    <row r="45" spans="1:34" s="9" customFormat="1" ht="21" x14ac:dyDescent="0.25">
      <c r="A45" s="11"/>
      <c r="B45" s="114" t="s">
        <v>102</v>
      </c>
      <c r="C45" s="51" t="s">
        <v>81</v>
      </c>
      <c r="D45" s="46"/>
      <c r="E45" s="46" t="s">
        <v>23</v>
      </c>
      <c r="F45" s="46">
        <v>21</v>
      </c>
      <c r="G45" s="46" t="s">
        <v>80</v>
      </c>
      <c r="H45" s="84" t="s">
        <v>71</v>
      </c>
      <c r="I45" s="46" t="s">
        <v>468</v>
      </c>
      <c r="J45" s="46">
        <v>7</v>
      </c>
      <c r="K45" s="124" t="s">
        <v>555</v>
      </c>
      <c r="L45" s="22" t="str">
        <f>IFERROR(IF(H45="","",IF(H45="GENNAIO","",IF(H45="FEBBRAIO","",IF(H45="MARZO","",IF(H45="APRILE","",IF(H45="MAGGIO","",IF(H45="GIUGNO","",IF(H45="LUGLIO","",IF(H45="AGOSTO","",IF(H45="SETTEMBRE","",IF(H45="OTTOBRE","",IF(H45="NOVEMBRE","",IF(H45="DICEMBRE","",IF(OR('Calendario Attività Giovanile'!$E45="",'Calendario Attività Giovanile'!$F45="",'Calendario Attività Giovanile'!$I45="",'Calendario Attività Giovanile'!$J45=""),"ERRORE! MANCA…","")))))))))))))),"")</f>
        <v/>
      </c>
      <c r="M45" s="23" t="str">
        <f t="shared" si="0"/>
        <v/>
      </c>
      <c r="N45" s="23" t="str">
        <f t="shared" si="1"/>
        <v/>
      </c>
      <c r="O45" s="23" t="str">
        <f t="shared" si="2"/>
        <v/>
      </c>
      <c r="P45" s="23" t="str">
        <f t="shared" si="3"/>
        <v/>
      </c>
      <c r="Q45" s="12" t="str">
        <f t="shared" si="4"/>
        <v/>
      </c>
      <c r="R45" s="6"/>
      <c r="S45" s="4"/>
      <c r="T45" s="4"/>
      <c r="U45" s="4"/>
      <c r="V45" s="4"/>
      <c r="W45" s="4"/>
      <c r="X45" s="4"/>
      <c r="Y45" s="4"/>
      <c r="Z45" s="4"/>
      <c r="AA45" s="4"/>
      <c r="AB45" s="4" t="str">
        <f>IFERROR(LOOKUP('Calendario Attività Giovanile'!#REF!,Tabella2[Colonna1],Tabella2[Colonna2]),"")</f>
        <v/>
      </c>
      <c r="AC45" s="4"/>
      <c r="AD45" s="4"/>
      <c r="AE45" s="4"/>
      <c r="AF45" s="4"/>
      <c r="AG45" s="4"/>
      <c r="AH45" s="4"/>
    </row>
    <row r="46" spans="1:34" s="9" customFormat="1" ht="21" x14ac:dyDescent="0.25">
      <c r="A46" s="11"/>
      <c r="B46" s="114" t="s">
        <v>97</v>
      </c>
      <c r="C46" s="51" t="s">
        <v>81</v>
      </c>
      <c r="D46" s="46"/>
      <c r="E46" s="46" t="s">
        <v>72</v>
      </c>
      <c r="F46" s="46">
        <v>26</v>
      </c>
      <c r="G46" s="46">
        <v>28</v>
      </c>
      <c r="H46" s="84" t="s">
        <v>52</v>
      </c>
      <c r="I46" s="46" t="s">
        <v>53</v>
      </c>
      <c r="J46" s="46">
        <v>3</v>
      </c>
      <c r="K46" s="124" t="s">
        <v>562</v>
      </c>
      <c r="L46" s="22" t="str">
        <f>IFERROR(IF(H46="","",IF(H46="GENNAIO","",IF(H46="FEBBRAIO","",IF(H46="MARZO","",IF(H46="APRILE","",IF(H46="MAGGIO","",IF(H46="GIUGNO","",IF(H46="LUGLIO","",IF(H46="AGOSTO","",IF(H46="SETTEMBRE","",IF(H46="OTTOBRE","",IF(H46="NOVEMBRE","",IF(H46="DICEMBRE","",IF(OR('Calendario Attività Giovanile'!$E46="",'Calendario Attività Giovanile'!$F46="",'Calendario Attività Giovanile'!$I46="",'Calendario Attività Giovanile'!$J46=""),"ERRORE! MANCA…","")))))))))))))),"")</f>
        <v/>
      </c>
      <c r="M46" s="23" t="str">
        <f t="shared" si="0"/>
        <v/>
      </c>
      <c r="N46" s="23" t="str">
        <f t="shared" si="1"/>
        <v/>
      </c>
      <c r="O46" s="23" t="str">
        <f t="shared" si="2"/>
        <v/>
      </c>
      <c r="P46" s="23" t="str">
        <f t="shared" si="3"/>
        <v/>
      </c>
      <c r="Q46" s="12" t="str">
        <f t="shared" si="4"/>
        <v/>
      </c>
      <c r="R46" s="6"/>
      <c r="S46" s="4"/>
      <c r="T46" s="4"/>
      <c r="U46" s="4"/>
      <c r="V46" s="4"/>
      <c r="W46" s="4"/>
      <c r="X46" s="4"/>
      <c r="Y46" s="4"/>
      <c r="Z46" s="4"/>
      <c r="AA46" s="4"/>
      <c r="AB46" s="4" t="str">
        <f>IFERROR(LOOKUP('Calendario Attività Giovanile'!#REF!,Tabella2[Colonna1],Tabella2[Colonna2]),"")</f>
        <v/>
      </c>
      <c r="AC46" s="4"/>
      <c r="AD46" s="4"/>
      <c r="AE46" s="4"/>
      <c r="AF46" s="4"/>
      <c r="AG46" s="4"/>
      <c r="AH46" s="4"/>
    </row>
    <row r="47" spans="1:34" s="9" customFormat="1" ht="21" x14ac:dyDescent="0.25">
      <c r="A47" s="11"/>
      <c r="B47" s="114" t="s">
        <v>98</v>
      </c>
      <c r="C47" s="51" t="s">
        <v>81</v>
      </c>
      <c r="D47" s="46"/>
      <c r="E47" s="46" t="s">
        <v>19</v>
      </c>
      <c r="F47" s="46">
        <v>26</v>
      </c>
      <c r="G47" s="46">
        <v>27</v>
      </c>
      <c r="H47" s="84" t="s">
        <v>70</v>
      </c>
      <c r="I47" s="46" t="s">
        <v>60</v>
      </c>
      <c r="J47" s="46">
        <v>4</v>
      </c>
      <c r="K47" s="124" t="s">
        <v>561</v>
      </c>
      <c r="L47" s="22" t="str">
        <f>IFERROR(IF(H47="","",IF(H47="GENNAIO","",IF(H47="FEBBRAIO","",IF(H47="MARZO","",IF(H47="APRILE","",IF(H47="MAGGIO","",IF(H47="GIUGNO","",IF(H47="LUGLIO","",IF(H47="AGOSTO","",IF(H47="SETTEMBRE","",IF(H47="OTTOBRE","",IF(H47="NOVEMBRE","",IF(H47="DICEMBRE","",IF(OR('Calendario Attività Giovanile'!$E47="",'Calendario Attività Giovanile'!$F47="",'Calendario Attività Giovanile'!$I47="",'Calendario Attività Giovanile'!$J47=""),"ERRORE! MANCA…","")))))))))))))),"")</f>
        <v/>
      </c>
      <c r="M47" s="23" t="str">
        <f t="shared" si="0"/>
        <v/>
      </c>
      <c r="N47" s="23" t="str">
        <f t="shared" si="1"/>
        <v/>
      </c>
      <c r="O47" s="23" t="str">
        <f t="shared" si="2"/>
        <v/>
      </c>
      <c r="P47" s="23" t="str">
        <f t="shared" si="3"/>
        <v/>
      </c>
      <c r="Q47" s="12" t="str">
        <f t="shared" si="4"/>
        <v/>
      </c>
      <c r="R47" s="6"/>
      <c r="S47" s="4"/>
      <c r="T47" s="4"/>
      <c r="U47" s="4"/>
      <c r="V47" s="4"/>
      <c r="W47" s="4"/>
      <c r="X47" s="4"/>
      <c r="Y47" s="4"/>
      <c r="Z47" s="4"/>
      <c r="AA47" s="4"/>
      <c r="AB47" s="4" t="str">
        <f>IFERROR(LOOKUP('Calendario Attività Giovanile'!#REF!,Tabella2[Colonna1],Tabella2[Colonna2]),"")</f>
        <v/>
      </c>
      <c r="AC47" s="4"/>
      <c r="AD47" s="4"/>
      <c r="AE47" s="4"/>
      <c r="AF47" s="4"/>
      <c r="AG47" s="4"/>
      <c r="AH47" s="4"/>
    </row>
    <row r="48" spans="1:34" s="9" customFormat="1" ht="21" x14ac:dyDescent="0.25">
      <c r="A48" s="11"/>
      <c r="B48" s="114" t="s">
        <v>103</v>
      </c>
      <c r="C48" s="51" t="s">
        <v>81</v>
      </c>
      <c r="D48" s="46"/>
      <c r="E48" s="46" t="s">
        <v>25</v>
      </c>
      <c r="F48" s="46">
        <v>27</v>
      </c>
      <c r="G48" s="46" t="s">
        <v>80</v>
      </c>
      <c r="H48" s="84" t="s">
        <v>63</v>
      </c>
      <c r="I48" s="46" t="s">
        <v>54</v>
      </c>
      <c r="J48" s="46">
        <v>1</v>
      </c>
      <c r="K48" s="124" t="s">
        <v>554</v>
      </c>
      <c r="L48" s="22" t="str">
        <f>IFERROR(IF(H48="","",IF(H48="GENNAIO","",IF(H48="FEBBRAIO","",IF(H48="MARZO","",IF(H48="APRILE","",IF(H48="MAGGIO","",IF(H48="GIUGNO","",IF(H48="LUGLIO","",IF(H48="AGOSTO","",IF(H48="SETTEMBRE","",IF(H48="OTTOBRE","",IF(H48="NOVEMBRE","",IF(H48="DICEMBRE","",IF(OR('Calendario Attività Giovanile'!$E48="",'Calendario Attività Giovanile'!$F48="",'Calendario Attività Giovanile'!$I48="",'Calendario Attività Giovanile'!$J48=""),"ERRORE! MANCA…","")))))))))))))),"")</f>
        <v/>
      </c>
      <c r="M48" s="23" t="str">
        <f t="shared" si="0"/>
        <v/>
      </c>
      <c r="N48" s="23" t="str">
        <f t="shared" si="1"/>
        <v/>
      </c>
      <c r="O48" s="23" t="str">
        <f t="shared" si="2"/>
        <v/>
      </c>
      <c r="P48" s="23" t="str">
        <f t="shared" si="3"/>
        <v/>
      </c>
      <c r="Q48" s="12" t="str">
        <f t="shared" si="4"/>
        <v/>
      </c>
      <c r="R48" s="6"/>
      <c r="S48" s="4"/>
      <c r="T48" s="4"/>
      <c r="U48" s="4"/>
      <c r="V48" s="4"/>
      <c r="W48" s="4"/>
      <c r="X48" s="4"/>
      <c r="Y48" s="4"/>
      <c r="Z48" s="4"/>
      <c r="AA48" s="4"/>
      <c r="AB48" s="4" t="str">
        <f>IFERROR(LOOKUP('Calendario Attività Giovanile'!#REF!,Tabella2[Colonna1],Tabella2[Colonna2]),"")</f>
        <v/>
      </c>
      <c r="AC48" s="4"/>
      <c r="AD48" s="4"/>
      <c r="AE48" s="4"/>
      <c r="AF48" s="4"/>
      <c r="AG48" s="4"/>
      <c r="AH48" s="4"/>
    </row>
    <row r="49" spans="1:34" s="11" customFormat="1" ht="21" x14ac:dyDescent="0.25">
      <c r="B49" s="114" t="s">
        <v>103</v>
      </c>
      <c r="C49" s="51" t="s">
        <v>81</v>
      </c>
      <c r="D49" s="46"/>
      <c r="E49" s="46" t="s">
        <v>23</v>
      </c>
      <c r="F49" s="46">
        <v>27</v>
      </c>
      <c r="G49" s="46" t="s">
        <v>80</v>
      </c>
      <c r="H49" s="84" t="s">
        <v>469</v>
      </c>
      <c r="I49" s="46" t="s">
        <v>206</v>
      </c>
      <c r="J49" s="46">
        <v>7</v>
      </c>
      <c r="K49" s="124" t="s">
        <v>554</v>
      </c>
      <c r="L49" s="22" t="str">
        <f>IFERROR(IF(H49="","",IF(H49="GENNAIO","",IF(H49="FEBBRAIO","",IF(H49="MARZO","",IF(H49="APRILE","",IF(H49="MAGGIO","",IF(H49="GIUGNO","",IF(H49="LUGLIO","",IF(H49="AGOSTO","",IF(H49="SETTEMBRE","",IF(H49="OTTOBRE","",IF(H49="NOVEMBRE","",IF(H49="DICEMBRE","",IF(OR('Calendario Attività Giovanile'!$E49="",'Calendario Attività Giovanile'!$F49="",'Calendario Attività Giovanile'!$I49="",'Calendario Attività Giovanile'!$J49=""),"ERRORE! MANCA…","")))))))))))))),"")</f>
        <v/>
      </c>
      <c r="M49" s="23" t="str">
        <f t="shared" si="0"/>
        <v/>
      </c>
      <c r="N49" s="23" t="str">
        <f t="shared" si="1"/>
        <v/>
      </c>
      <c r="O49" s="23" t="str">
        <f t="shared" si="2"/>
        <v/>
      </c>
      <c r="P49" s="23" t="str">
        <f t="shared" si="3"/>
        <v/>
      </c>
      <c r="Q49" s="12" t="str">
        <f t="shared" si="4"/>
        <v/>
      </c>
      <c r="R49" s="6"/>
      <c r="S49" s="4"/>
      <c r="T49" s="4"/>
      <c r="U49" s="4"/>
      <c r="V49" s="4"/>
      <c r="W49" s="12"/>
      <c r="X49" s="12"/>
      <c r="Y49" s="12"/>
      <c r="Z49" s="12"/>
      <c r="AA49" s="12"/>
      <c r="AB49" s="12" t="str">
        <f>IFERROR(LOOKUP('Calendario Attività Giovanile'!#REF!,Tabella2[Colonna1],Tabella2[Colonna2]),"")</f>
        <v/>
      </c>
      <c r="AC49" s="12"/>
      <c r="AD49" s="12"/>
      <c r="AE49" s="12"/>
      <c r="AF49" s="12"/>
      <c r="AG49" s="12"/>
      <c r="AH49" s="12"/>
    </row>
    <row r="50" spans="1:34" s="9" customFormat="1" ht="21" x14ac:dyDescent="0.25">
      <c r="A50" s="11"/>
      <c r="B50" s="114" t="s">
        <v>104</v>
      </c>
      <c r="C50" s="51" t="s">
        <v>81</v>
      </c>
      <c r="D50" s="46"/>
      <c r="E50" s="46" t="s">
        <v>24</v>
      </c>
      <c r="F50" s="46">
        <v>28</v>
      </c>
      <c r="G50" s="46" t="s">
        <v>80</v>
      </c>
      <c r="H50" s="84" t="s">
        <v>66</v>
      </c>
      <c r="I50" s="46" t="s">
        <v>578</v>
      </c>
      <c r="J50" s="46">
        <v>5</v>
      </c>
      <c r="K50" s="124" t="s">
        <v>555</v>
      </c>
      <c r="L50" s="22" t="str">
        <f>IFERROR(IF(H50="","",IF(H50="GENNAIO","",IF(H50="FEBBRAIO","",IF(H50="MARZO","",IF(H50="APRILE","",IF(H50="MAGGIO","",IF(H50="GIUGNO","",IF(H50="LUGLIO","",IF(H50="AGOSTO","",IF(H50="SETTEMBRE","",IF(H50="OTTOBRE","",IF(H50="NOVEMBRE","",IF(H50="DICEMBRE","",IF(OR('Calendario Attività Giovanile'!$E50="",'Calendario Attività Giovanile'!$F50="",'Calendario Attività Giovanile'!$I50="",'Calendario Attività Giovanile'!$J50=""),"ERRORE! MANCA…","")))))))))))))),"")</f>
        <v/>
      </c>
      <c r="M50" s="23" t="str">
        <f t="shared" si="0"/>
        <v/>
      </c>
      <c r="N50" s="23" t="str">
        <f t="shared" si="1"/>
        <v/>
      </c>
      <c r="O50" s="23" t="str">
        <f t="shared" si="2"/>
        <v/>
      </c>
      <c r="P50" s="23" t="str">
        <f t="shared" si="3"/>
        <v/>
      </c>
      <c r="Q50" s="12" t="str">
        <f t="shared" si="4"/>
        <v/>
      </c>
      <c r="R50" s="6"/>
      <c r="S50" s="4"/>
      <c r="T50" s="4"/>
      <c r="U50" s="4"/>
      <c r="V50" s="4"/>
      <c r="W50" s="4"/>
      <c r="X50" s="4"/>
      <c r="Y50" s="4"/>
      <c r="Z50" s="4"/>
      <c r="AA50" s="4"/>
      <c r="AB50" s="4" t="str">
        <f>IFERROR(LOOKUP('Calendario Attività Giovanile'!#REF!,Tabella2[Colonna1],Tabella2[Colonna2]),"")</f>
        <v/>
      </c>
      <c r="AC50" s="4"/>
      <c r="AD50" s="4"/>
      <c r="AE50" s="4"/>
      <c r="AF50" s="4"/>
      <c r="AG50" s="4"/>
      <c r="AH50" s="4"/>
    </row>
    <row r="51" spans="1:34" s="9" customFormat="1" ht="21" x14ac:dyDescent="0.25">
      <c r="A51" s="11"/>
      <c r="B51" s="114" t="s">
        <v>104</v>
      </c>
      <c r="C51" s="51" t="s">
        <v>81</v>
      </c>
      <c r="D51" s="46"/>
      <c r="E51" s="46" t="s">
        <v>24</v>
      </c>
      <c r="F51" s="46">
        <v>28</v>
      </c>
      <c r="G51" s="46" t="s">
        <v>80</v>
      </c>
      <c r="H51" s="84" t="s">
        <v>79</v>
      </c>
      <c r="I51" s="46" t="s">
        <v>58</v>
      </c>
      <c r="J51" s="46">
        <v>6</v>
      </c>
      <c r="K51" s="124" t="s">
        <v>555</v>
      </c>
      <c r="L51" s="22" t="str">
        <f>IFERROR(IF(H51="","",IF(H51="GENNAIO","",IF(H51="FEBBRAIO","",IF(H51="MARZO","",IF(H51="APRILE","",IF(H51="MAGGIO","",IF(H51="GIUGNO","",IF(H51="LUGLIO","",IF(H51="AGOSTO","",IF(H51="SETTEMBRE","",IF(H51="OTTOBRE","",IF(H51="NOVEMBRE","",IF(H51="DICEMBRE","",IF(OR('Calendario Attività Giovanile'!$E51="",'Calendario Attività Giovanile'!$F51="",'Calendario Attività Giovanile'!$I51="",'Calendario Attività Giovanile'!$J51=""),"ERRORE! MANCA…","")))))))))))))),"")</f>
        <v/>
      </c>
      <c r="M51" s="23" t="str">
        <f t="shared" si="0"/>
        <v/>
      </c>
      <c r="N51" s="23" t="str">
        <f t="shared" si="1"/>
        <v/>
      </c>
      <c r="O51" s="23" t="str">
        <f t="shared" si="2"/>
        <v/>
      </c>
      <c r="P51" s="23" t="str">
        <f t="shared" si="3"/>
        <v/>
      </c>
      <c r="Q51" s="12" t="str">
        <f t="shared" si="4"/>
        <v/>
      </c>
      <c r="R51" s="6"/>
      <c r="S51" s="4"/>
      <c r="T51" s="4"/>
      <c r="U51" s="4"/>
      <c r="V51" s="4"/>
      <c r="W51" s="4"/>
      <c r="X51" s="4"/>
      <c r="Y51" s="4"/>
      <c r="Z51" s="4"/>
      <c r="AA51" s="4"/>
      <c r="AB51" s="4" t="str">
        <f>IFERROR(LOOKUP('Calendario Attività Giovanile'!#REF!,Tabella2[Colonna1],Tabella2[Colonna2]),"")</f>
        <v/>
      </c>
      <c r="AC51" s="4"/>
      <c r="AD51" s="4"/>
      <c r="AE51" s="4"/>
      <c r="AF51" s="4"/>
      <c r="AG51" s="4"/>
      <c r="AH51" s="4"/>
    </row>
    <row r="52" spans="1:34" s="9" customFormat="1" ht="21" x14ac:dyDescent="0.25">
      <c r="A52" s="11"/>
      <c r="B52" s="114" t="s">
        <v>104</v>
      </c>
      <c r="C52" s="51" t="s">
        <v>81</v>
      </c>
      <c r="D52" s="46"/>
      <c r="E52" s="46" t="s">
        <v>23</v>
      </c>
      <c r="F52" s="46">
        <v>28</v>
      </c>
      <c r="G52" s="46" t="s">
        <v>80</v>
      </c>
      <c r="H52" s="84" t="s">
        <v>71</v>
      </c>
      <c r="I52" s="46" t="s">
        <v>352</v>
      </c>
      <c r="J52" s="46">
        <v>7</v>
      </c>
      <c r="K52" s="124" t="s">
        <v>555</v>
      </c>
      <c r="L52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52" s="23" t="e">
        <f>IF(AND(L52&lt;&gt;"",#REF!=""),"Tipologia","")</f>
        <v>#REF!</v>
      </c>
      <c r="N52" s="23" t="e">
        <f>IF(AND(L52&lt;&gt;"",#REF!=""),"Data","")</f>
        <v>#REF!</v>
      </c>
      <c r="O52" s="23" t="e">
        <f>IF(AND(L52&lt;&gt;"",#REF!=""),"Zona","")</f>
        <v>#REF!</v>
      </c>
      <c r="P52" s="23" t="e">
        <f>IF(AND(L52&lt;&gt;"",#REF!=""),"Circolo","")</f>
        <v>#REF!</v>
      </c>
      <c r="Q52" s="12" t="str">
        <f t="shared" si="4"/>
        <v/>
      </c>
      <c r="R52" s="6"/>
      <c r="S52" s="4"/>
      <c r="T52" s="4"/>
      <c r="U52" s="4"/>
      <c r="V52" s="4"/>
      <c r="W52" s="4"/>
      <c r="X52" s="4"/>
      <c r="Y52" s="4"/>
      <c r="Z52" s="4"/>
      <c r="AA52" s="4"/>
      <c r="AB52" s="4" t="str">
        <f>IFERROR(LOOKUP('Calendario Attività Giovanile'!#REF!,Tabella2[Colonna1],Tabella2[Colonna2]),"")</f>
        <v/>
      </c>
      <c r="AC52" s="4"/>
      <c r="AD52" s="4"/>
      <c r="AE52" s="4"/>
      <c r="AF52" s="4"/>
      <c r="AG52" s="4"/>
      <c r="AH52" s="4"/>
    </row>
    <row r="53" spans="1:34" s="9" customFormat="1" ht="21" x14ac:dyDescent="0.25">
      <c r="A53" s="11"/>
      <c r="B53" s="114" t="s">
        <v>80</v>
      </c>
      <c r="C53" s="51" t="s">
        <v>82</v>
      </c>
      <c r="D53" s="46"/>
      <c r="E53" s="46"/>
      <c r="F53" s="46"/>
      <c r="G53" s="46" t="s">
        <v>80</v>
      </c>
      <c r="H53" s="84" t="s">
        <v>2</v>
      </c>
      <c r="I53" s="46"/>
      <c r="J53" s="46"/>
      <c r="K53" s="124" t="s">
        <v>80</v>
      </c>
      <c r="L53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53" s="23" t="e">
        <f>IF(AND(L53&lt;&gt;"",#REF!=""),"Tipologia","")</f>
        <v>#REF!</v>
      </c>
      <c r="N53" s="23" t="e">
        <f>IF(AND(L53&lt;&gt;"",#REF!=""),"Data","")</f>
        <v>#REF!</v>
      </c>
      <c r="O53" s="23" t="e">
        <f>IF(AND(L53&lt;&gt;"",#REF!=""),"Zona","")</f>
        <v>#REF!</v>
      </c>
      <c r="P53" s="23" t="e">
        <f>IF(AND(L53&lt;&gt;"",#REF!=""),"Circolo","")</f>
        <v>#REF!</v>
      </c>
      <c r="Q53" s="12" t="str">
        <f t="shared" si="4"/>
        <v/>
      </c>
      <c r="R53" s="6"/>
      <c r="S53" s="4"/>
      <c r="T53" s="4"/>
      <c r="U53" s="4"/>
      <c r="V53" s="4"/>
      <c r="W53" s="4"/>
      <c r="X53" s="4"/>
      <c r="Y53" s="4"/>
      <c r="Z53" s="4"/>
      <c r="AA53" s="4"/>
      <c r="AB53" s="4" t="str">
        <f>IFERROR(LOOKUP('Calendario Attività Giovanile'!#REF!,Tabella2[Colonna1],Tabella2[Colonna2]),"")</f>
        <v/>
      </c>
      <c r="AC53" s="4"/>
      <c r="AD53" s="4"/>
      <c r="AE53" s="4"/>
      <c r="AF53" s="4"/>
      <c r="AG53" s="4"/>
      <c r="AH53" s="4"/>
    </row>
    <row r="54" spans="1:34" s="9" customFormat="1" ht="21" x14ac:dyDescent="0.25">
      <c r="A54" s="11"/>
      <c r="B54" s="114" t="s">
        <v>431</v>
      </c>
      <c r="C54" s="51" t="s">
        <v>82</v>
      </c>
      <c r="D54" s="46"/>
      <c r="E54" s="46" t="s">
        <v>61</v>
      </c>
      <c r="F54" s="46">
        <v>1</v>
      </c>
      <c r="G54" s="46" t="s">
        <v>393</v>
      </c>
      <c r="H54" s="84" t="s">
        <v>579</v>
      </c>
      <c r="I54" s="46" t="s">
        <v>152</v>
      </c>
      <c r="J54" s="46">
        <v>6</v>
      </c>
      <c r="K54" s="124" t="s">
        <v>559</v>
      </c>
      <c r="L54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54" s="23" t="e">
        <f>IF(AND(L54&lt;&gt;"",#REF!=""),"Tipologia","")</f>
        <v>#REF!</v>
      </c>
      <c r="N54" s="23" t="e">
        <f>IF(AND(L54&lt;&gt;"",#REF!=""),"Data","")</f>
        <v>#REF!</v>
      </c>
      <c r="O54" s="23" t="e">
        <f>IF(AND(L54&lt;&gt;"",#REF!=""),"Zona","")</f>
        <v>#REF!</v>
      </c>
      <c r="P54" s="23" t="e">
        <f>IF(AND(L54&lt;&gt;"",#REF!=""),"Circolo","")</f>
        <v>#REF!</v>
      </c>
      <c r="Q54" s="12" t="str">
        <f t="shared" ref="Q54:S117" si="5">IF(L54="ERRORE! MANCA…",1,"")</f>
        <v/>
      </c>
      <c r="R54" s="6"/>
      <c r="S54" s="4"/>
      <c r="T54" s="4"/>
      <c r="U54" s="4"/>
      <c r="V54" s="4"/>
      <c r="W54" s="4"/>
      <c r="X54" s="4"/>
      <c r="Y54" s="4"/>
      <c r="Z54" s="4"/>
      <c r="AA54" s="4"/>
      <c r="AB54" s="4" t="str">
        <f>IFERROR(LOOKUP('Calendario Attività Giovanile'!#REF!,Tabella2[Colonna1],Tabella2[Colonna2]),"")</f>
        <v/>
      </c>
      <c r="AC54" s="4"/>
      <c r="AD54" s="4"/>
      <c r="AE54" s="4"/>
      <c r="AF54" s="4"/>
      <c r="AG54" s="4"/>
      <c r="AH54" s="4"/>
    </row>
    <row r="55" spans="1:34" s="11" customFormat="1" ht="21" x14ac:dyDescent="0.25">
      <c r="B55" s="114" t="s">
        <v>392</v>
      </c>
      <c r="C55" s="51" t="s">
        <v>82</v>
      </c>
      <c r="D55" s="46"/>
      <c r="E55" s="46" t="s">
        <v>24</v>
      </c>
      <c r="F55" s="46">
        <v>2</v>
      </c>
      <c r="G55" s="46" t="s">
        <v>80</v>
      </c>
      <c r="H55" s="84" t="s">
        <v>131</v>
      </c>
      <c r="I55" s="46" t="s">
        <v>132</v>
      </c>
      <c r="J55" s="46">
        <v>4</v>
      </c>
      <c r="K55" s="124" t="s">
        <v>553</v>
      </c>
      <c r="L55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55" s="23" t="e">
        <f>IF(AND(L55&lt;&gt;"",#REF!=""),"Tipologia","")</f>
        <v>#REF!</v>
      </c>
      <c r="N55" s="23" t="e">
        <f>IF(AND(L55&lt;&gt;"",#REF!=""),"Data","")</f>
        <v>#REF!</v>
      </c>
      <c r="O55" s="23" t="e">
        <f>IF(AND(L55&lt;&gt;"",#REF!=""),"Zona","")</f>
        <v>#REF!</v>
      </c>
      <c r="P55" s="23" t="e">
        <f>IF(AND(L55&lt;&gt;"",#REF!=""),"Circolo","")</f>
        <v>#REF!</v>
      </c>
      <c r="Q55" s="12" t="str">
        <f t="shared" si="5"/>
        <v/>
      </c>
      <c r="R55" s="6"/>
      <c r="S55" s="4"/>
      <c r="T55" s="4"/>
      <c r="U55" s="4"/>
      <c r="V55" s="4"/>
      <c r="W55" s="12"/>
      <c r="X55" s="12"/>
      <c r="Y55" s="12"/>
      <c r="Z55" s="12"/>
      <c r="AA55" s="12"/>
      <c r="AB55" s="12" t="str">
        <f>IFERROR(LOOKUP('Calendario Attività Giovanile'!#REF!,Tabella2[Colonna1],Tabella2[Colonna2]),"")</f>
        <v/>
      </c>
      <c r="AC55" s="12"/>
      <c r="AD55" s="12"/>
      <c r="AE55" s="12"/>
      <c r="AF55" s="12"/>
      <c r="AG55" s="12"/>
      <c r="AH55" s="12"/>
    </row>
    <row r="56" spans="1:34" s="9" customFormat="1" ht="21" x14ac:dyDescent="0.25">
      <c r="A56" s="11"/>
      <c r="B56" s="114" t="s">
        <v>432</v>
      </c>
      <c r="C56" s="51" t="s">
        <v>82</v>
      </c>
      <c r="D56" s="46"/>
      <c r="E56" s="46" t="s">
        <v>19</v>
      </c>
      <c r="F56" s="46">
        <v>2</v>
      </c>
      <c r="G56" s="46" t="s">
        <v>393</v>
      </c>
      <c r="H56" s="84" t="s">
        <v>19</v>
      </c>
      <c r="I56" s="46" t="s">
        <v>161</v>
      </c>
      <c r="J56" s="46">
        <v>4</v>
      </c>
      <c r="K56" s="124" t="s">
        <v>561</v>
      </c>
      <c r="L56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56" s="23" t="e">
        <f>IF(AND(L56&lt;&gt;"",#REF!=""),"Tipologia","")</f>
        <v>#REF!</v>
      </c>
      <c r="N56" s="23" t="e">
        <f>IF(AND(L56&lt;&gt;"",#REF!=""),"Data","")</f>
        <v>#REF!</v>
      </c>
      <c r="O56" s="23" t="e">
        <f>IF(AND(L56&lt;&gt;"",#REF!=""),"Zona","")</f>
        <v>#REF!</v>
      </c>
      <c r="P56" s="23" t="e">
        <f>IF(AND(L56&lt;&gt;"",#REF!=""),"Circolo","")</f>
        <v>#REF!</v>
      </c>
      <c r="Q56" s="12" t="str">
        <f t="shared" si="5"/>
        <v/>
      </c>
      <c r="R56" s="6"/>
      <c r="S56" s="4"/>
      <c r="T56" s="4"/>
      <c r="U56" s="4"/>
      <c r="V56" s="4"/>
      <c r="W56" s="4"/>
      <c r="X56" s="4"/>
      <c r="Y56" s="4"/>
      <c r="Z56" s="4"/>
      <c r="AA56" s="4"/>
      <c r="AB56" s="4" t="str">
        <f>IFERROR(LOOKUP('Calendario Attività Giovanile'!#REF!,Tabella2[Colonna1],Tabella2[Colonna2]),"")</f>
        <v/>
      </c>
      <c r="AC56" s="4"/>
      <c r="AD56" s="4"/>
      <c r="AE56" s="4"/>
      <c r="AF56" s="4"/>
      <c r="AG56" s="4"/>
      <c r="AH56" s="4"/>
    </row>
    <row r="57" spans="1:34" s="9" customFormat="1" ht="21" x14ac:dyDescent="0.25">
      <c r="A57" s="11"/>
      <c r="B57" s="114" t="s">
        <v>393</v>
      </c>
      <c r="C57" s="51" t="s">
        <v>82</v>
      </c>
      <c r="D57" s="46"/>
      <c r="E57" s="46" t="s">
        <v>24</v>
      </c>
      <c r="F57" s="46">
        <v>3</v>
      </c>
      <c r="G57" s="46" t="s">
        <v>80</v>
      </c>
      <c r="H57" s="84" t="s">
        <v>112</v>
      </c>
      <c r="I57" s="46" t="s">
        <v>133</v>
      </c>
      <c r="J57" s="46">
        <v>4</v>
      </c>
      <c r="K57" s="124" t="s">
        <v>554</v>
      </c>
      <c r="L57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57" s="23" t="e">
        <f>IF(AND(L57&lt;&gt;"",#REF!=""),"Tipologia","")</f>
        <v>#REF!</v>
      </c>
      <c r="N57" s="23" t="e">
        <f>IF(AND(L57&lt;&gt;"",#REF!=""),"Data","")</f>
        <v>#REF!</v>
      </c>
      <c r="O57" s="23" t="e">
        <f>IF(AND(L57&lt;&gt;"",#REF!=""),"Zona","")</f>
        <v>#REF!</v>
      </c>
      <c r="P57" s="23" t="e">
        <f>IF(AND(L57&lt;&gt;"",#REF!=""),"Circolo","")</f>
        <v>#REF!</v>
      </c>
      <c r="Q57" s="12" t="str">
        <f t="shared" si="5"/>
        <v/>
      </c>
      <c r="R57" s="6"/>
      <c r="S57" s="4"/>
      <c r="T57" s="4"/>
      <c r="U57" s="4"/>
      <c r="V57" s="4"/>
      <c r="W57" s="4"/>
      <c r="X57" s="4"/>
      <c r="Y57" s="4"/>
      <c r="Z57" s="4"/>
      <c r="AA57" s="4"/>
      <c r="AB57" s="4" t="str">
        <f>IFERROR(LOOKUP('Calendario Attività Giovanile'!#REF!,Tabella2[Colonna1],Tabella2[Colonna2]),"")</f>
        <v/>
      </c>
      <c r="AC57" s="4"/>
      <c r="AD57" s="4"/>
      <c r="AE57" s="4"/>
      <c r="AF57" s="4"/>
      <c r="AG57" s="4"/>
      <c r="AH57" s="4"/>
    </row>
    <row r="58" spans="1:34" s="9" customFormat="1" ht="21" x14ac:dyDescent="0.25">
      <c r="A58" s="11"/>
      <c r="B58" s="114" t="s">
        <v>394</v>
      </c>
      <c r="C58" s="51" t="s">
        <v>82</v>
      </c>
      <c r="D58" s="46"/>
      <c r="E58" s="46" t="s">
        <v>19</v>
      </c>
      <c r="F58" s="46">
        <v>4</v>
      </c>
      <c r="G58" s="46">
        <v>5</v>
      </c>
      <c r="H58" s="84" t="s">
        <v>580</v>
      </c>
      <c r="I58" s="46" t="s">
        <v>581</v>
      </c>
      <c r="J58" s="46">
        <v>4</v>
      </c>
      <c r="K58" s="124" t="s">
        <v>564</v>
      </c>
      <c r="L58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58" s="23" t="e">
        <f>IF(AND(L58&lt;&gt;"",#REF!=""),"Tipologia","")</f>
        <v>#REF!</v>
      </c>
      <c r="N58" s="23" t="e">
        <f>IF(AND(L58&lt;&gt;"",#REF!=""),"Data","")</f>
        <v>#REF!</v>
      </c>
      <c r="O58" s="23" t="e">
        <f>IF(AND(L58&lt;&gt;"",#REF!=""),"Zona","")</f>
        <v>#REF!</v>
      </c>
      <c r="P58" s="23" t="e">
        <f>IF(AND(L58&lt;&gt;"",#REF!=""),"Circolo","")</f>
        <v>#REF!</v>
      </c>
      <c r="Q58" s="12" t="str">
        <f t="shared" si="5"/>
        <v/>
      </c>
      <c r="R58" s="6"/>
      <c r="S58" s="4"/>
      <c r="T58" s="4"/>
      <c r="U58" s="4"/>
      <c r="V58" s="4"/>
      <c r="W58" s="4"/>
      <c r="X58" s="4"/>
      <c r="Y58" s="4"/>
      <c r="Z58" s="4"/>
      <c r="AA58" s="4"/>
      <c r="AB58" s="4" t="str">
        <f>IFERROR(LOOKUP('Calendario Attività Giovanile'!#REF!,Tabella2[Colonna1],Tabella2[Colonna2]),"")</f>
        <v/>
      </c>
      <c r="AC58" s="4"/>
      <c r="AD58" s="4"/>
      <c r="AE58" s="4"/>
      <c r="AF58" s="4"/>
      <c r="AG58" s="4"/>
      <c r="AH58" s="4"/>
    </row>
    <row r="59" spans="1:34" s="9" customFormat="1" ht="21" x14ac:dyDescent="0.25">
      <c r="A59" s="11"/>
      <c r="B59" s="114" t="s">
        <v>396</v>
      </c>
      <c r="C59" s="51" t="s">
        <v>82</v>
      </c>
      <c r="D59" s="46"/>
      <c r="E59" s="46" t="s">
        <v>23</v>
      </c>
      <c r="F59" s="46">
        <v>6</v>
      </c>
      <c r="G59" s="46" t="s">
        <v>80</v>
      </c>
      <c r="H59" s="84" t="s">
        <v>472</v>
      </c>
      <c r="I59" s="46" t="s">
        <v>137</v>
      </c>
      <c r="J59" s="46">
        <v>2</v>
      </c>
      <c r="K59" s="124" t="s">
        <v>565</v>
      </c>
      <c r="L59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59" s="23" t="e">
        <f>IF(AND(L59&lt;&gt;"",#REF!=""),"Tipologia","")</f>
        <v>#REF!</v>
      </c>
      <c r="N59" s="23" t="e">
        <f>IF(AND(L59&lt;&gt;"",#REF!=""),"Data","")</f>
        <v>#REF!</v>
      </c>
      <c r="O59" s="23" t="e">
        <f>IF(AND(L59&lt;&gt;"",#REF!=""),"Zona","")</f>
        <v>#REF!</v>
      </c>
      <c r="P59" s="23" t="e">
        <f>IF(AND(L59&lt;&gt;"",#REF!=""),"Circolo","")</f>
        <v>#REF!</v>
      </c>
      <c r="Q59" s="12" t="str">
        <f t="shared" si="5"/>
        <v/>
      </c>
      <c r="R59" s="6"/>
      <c r="S59" s="4"/>
      <c r="T59" s="4"/>
      <c r="U59" s="4"/>
      <c r="V59" s="4"/>
      <c r="W59" s="4"/>
      <c r="X59" s="4"/>
      <c r="Y59" s="4"/>
      <c r="Z59" s="4"/>
      <c r="AA59" s="4"/>
      <c r="AB59" s="4" t="str">
        <f>IFERROR(LOOKUP('Calendario Attività Giovanile'!#REF!,Tabella2[Colonna1],Tabella2[Colonna2]),"")</f>
        <v/>
      </c>
      <c r="AC59" s="4"/>
      <c r="AD59" s="4"/>
      <c r="AE59" s="4"/>
      <c r="AF59" s="4"/>
      <c r="AG59" s="4"/>
      <c r="AH59" s="4"/>
    </row>
    <row r="60" spans="1:34" s="11" customFormat="1" ht="21" x14ac:dyDescent="0.25">
      <c r="B60" s="114" t="s">
        <v>396</v>
      </c>
      <c r="C60" s="51" t="s">
        <v>82</v>
      </c>
      <c r="D60" s="46"/>
      <c r="E60" s="46" t="s">
        <v>25</v>
      </c>
      <c r="F60" s="46">
        <v>6</v>
      </c>
      <c r="G60" s="46" t="s">
        <v>80</v>
      </c>
      <c r="H60" s="84" t="s">
        <v>470</v>
      </c>
      <c r="I60" s="46" t="s">
        <v>137</v>
      </c>
      <c r="J60" s="46">
        <v>2</v>
      </c>
      <c r="K60" s="124" t="s">
        <v>565</v>
      </c>
      <c r="L60" s="22" t="str">
        <f>IFERROR(IF(H476="","",IF(H476="GENNAIO","",IF(H476="FEBBRAIO","",IF(H476="MARZO","",IF(H476="APRILE","",IF(H476="MAGGIO","",IF(H476="GIUGNO","",IF(H476="LUGLIO","",IF(H476="AGOSTO","",IF(H476="SETTEMBRE","",IF(H476="OTTOBRE","",IF(H476="NOVEMBRE","",IF(H476="DICEMBRE","",IF(OR('Calendario Attività Giovanile'!$E476="",'Calendario Attività Giovanile'!$F476="",'Calendario Attività Giovanile'!$I476="",'Calendario Attività Giovanile'!$J476=""),"ERRORE! MANCA…","")))))))))))))),"")</f>
        <v/>
      </c>
      <c r="M60" s="23" t="str">
        <f>IF(AND(L60&lt;&gt;"",E476=""),"Tipologia","")</f>
        <v/>
      </c>
      <c r="N60" s="23" t="str">
        <f>IF(AND(L60&lt;&gt;"",F476=""),"Data","")</f>
        <v/>
      </c>
      <c r="O60" s="23" t="str">
        <f>IF(AND(L60&lt;&gt;"",J476=""),"Zona","")</f>
        <v/>
      </c>
      <c r="P60" s="23" t="str">
        <f>IF(AND(L60&lt;&gt;"",I476=""),"Circolo","")</f>
        <v/>
      </c>
      <c r="Q60" s="12" t="str">
        <f t="shared" si="5"/>
        <v/>
      </c>
      <c r="R60" s="6"/>
      <c r="S60" s="4"/>
      <c r="T60" s="4"/>
      <c r="U60" s="12"/>
      <c r="V60" s="12"/>
      <c r="W60" s="12"/>
      <c r="X60" s="12"/>
      <c r="Y60" s="12"/>
      <c r="Z60" s="12"/>
      <c r="AA60" s="12"/>
      <c r="AB60" s="12" t="str">
        <f>IFERROR(LOOKUP('Calendario Attività Giovanile'!#REF!,Tabella2[Colonna1],Tabella2[Colonna2]),"")</f>
        <v/>
      </c>
      <c r="AC60" s="12"/>
      <c r="AD60" s="12"/>
      <c r="AE60" s="12"/>
      <c r="AF60" s="12"/>
      <c r="AG60" s="12"/>
      <c r="AH60" s="12"/>
    </row>
    <row r="61" spans="1:34" s="9" customFormat="1" ht="21" x14ac:dyDescent="0.25">
      <c r="A61" s="11"/>
      <c r="B61" s="114" t="s">
        <v>397</v>
      </c>
      <c r="C61" s="51" t="s">
        <v>82</v>
      </c>
      <c r="D61" s="46"/>
      <c r="E61" s="46" t="s">
        <v>24</v>
      </c>
      <c r="F61" s="46">
        <v>10</v>
      </c>
      <c r="G61" s="46" t="s">
        <v>80</v>
      </c>
      <c r="H61" s="84" t="s">
        <v>112</v>
      </c>
      <c r="I61" s="46" t="s">
        <v>139</v>
      </c>
      <c r="J61" s="46">
        <v>1</v>
      </c>
      <c r="K61" s="124" t="s">
        <v>554</v>
      </c>
      <c r="L61" s="22" t="str">
        <f>IFERROR(IF(G477="","",IF(G477="GENNAIO","",IF(G477="FEBBRAIO","",IF(G477="MARZO","",IF(G477="APRILE","",IF(G477="MAGGIO","",IF(G477="GIUGNO","",IF(G477="LUGLIO","",IF(G477="AGOSTO","",IF(G477="SETTEMBRE","",IF(G477="OTTOBRE","",IF(G477="NOVEMBRE","",IF(G477="DICEMBRE","",IF(OR('Calendario Attività Giovanile'!$D477="",'Calendario Attività Giovanile'!$E477="",'Calendario Attività Giovanile'!$H477="",'Calendario Attività Giovanile'!$I477=""),"ERRORE! MANCA…","")))))))))))))),"")</f>
        <v/>
      </c>
      <c r="M61" s="23" t="str">
        <f>IF(AND(L61&lt;&gt;"",D477=""),"Tipologia","")</f>
        <v/>
      </c>
      <c r="N61" s="23" t="str">
        <f>IF(AND(L61&lt;&gt;"",E477=""),"Data","")</f>
        <v/>
      </c>
      <c r="O61" s="23" t="str">
        <f>IF(AND(L61&lt;&gt;"",I477=""),"Zona","")</f>
        <v/>
      </c>
      <c r="P61" s="23" t="str">
        <f>IF(AND(L61&lt;&gt;"",H477=""),"Circolo","")</f>
        <v/>
      </c>
      <c r="Q61" s="12" t="str">
        <f t="shared" si="5"/>
        <v/>
      </c>
      <c r="R61" s="6"/>
      <c r="S61" s="4"/>
      <c r="T61" s="4"/>
      <c r="U61" s="4"/>
      <c r="V61" s="4"/>
      <c r="W61" s="4"/>
      <c r="X61" s="4"/>
      <c r="Y61" s="4"/>
      <c r="Z61" s="4"/>
      <c r="AA61" s="4"/>
      <c r="AB61" s="4" t="str">
        <f>IFERROR(LOOKUP('Calendario Attività Giovanile'!#REF!,Tabella2[Colonna1],Tabella2[Colonna2]),"")</f>
        <v/>
      </c>
      <c r="AC61" s="4"/>
      <c r="AD61" s="4"/>
      <c r="AE61" s="4"/>
      <c r="AF61" s="4"/>
      <c r="AG61" s="4"/>
      <c r="AH61" s="4"/>
    </row>
    <row r="62" spans="1:34" s="9" customFormat="1" ht="21" x14ac:dyDescent="0.25">
      <c r="A62" s="11"/>
      <c r="B62" s="114" t="s">
        <v>398</v>
      </c>
      <c r="C62" s="51" t="s">
        <v>82</v>
      </c>
      <c r="D62" s="46"/>
      <c r="E62" s="46" t="s">
        <v>19</v>
      </c>
      <c r="F62" s="46">
        <v>10</v>
      </c>
      <c r="G62" s="46">
        <v>11</v>
      </c>
      <c r="H62" s="84" t="s">
        <v>140</v>
      </c>
      <c r="I62" s="46" t="s">
        <v>141</v>
      </c>
      <c r="J62" s="46">
        <v>1</v>
      </c>
      <c r="K62" s="124" t="s">
        <v>556</v>
      </c>
      <c r="L62" s="22" t="str">
        <f>IFERROR(IF(G478="","",IF(G478="GENNAIO","",IF(G478="FEBBRAIO","",IF(G478="MARZO","",IF(G478="APRILE","",IF(G478="MAGGIO","",IF(G478="GIUGNO","",IF(G478="LUGLIO","",IF(G478="AGOSTO","",IF(G478="SETTEMBRE","",IF(G478="OTTOBRE","",IF(G478="NOVEMBRE","",IF(G478="DICEMBRE","",IF(OR('Calendario Attività Giovanile'!$D478="",'Calendario Attività Giovanile'!$E478="",'Calendario Attività Giovanile'!$H478="",'Calendario Attività Giovanile'!$I478=""),"ERRORE! MANCA…","")))))))))))))),"")</f>
        <v/>
      </c>
      <c r="M62" s="23" t="str">
        <f>IF(AND(L62&lt;&gt;"",D478=""),"Tipologia","")</f>
        <v/>
      </c>
      <c r="N62" s="23" t="str">
        <f>IF(AND(L62&lt;&gt;"",E478=""),"Data","")</f>
        <v/>
      </c>
      <c r="O62" s="23" t="str">
        <f>IF(AND(L62&lt;&gt;"",I478=""),"Zona","")</f>
        <v/>
      </c>
      <c r="P62" s="23" t="str">
        <f>IF(AND(L62&lt;&gt;"",H478=""),"Circolo","")</f>
        <v/>
      </c>
      <c r="Q62" s="12" t="str">
        <f t="shared" si="5"/>
        <v/>
      </c>
      <c r="R62" s="6"/>
      <c r="S62" s="4"/>
      <c r="T62" s="4"/>
      <c r="U62" s="4"/>
      <c r="V62" s="4"/>
      <c r="W62" s="4"/>
      <c r="X62" s="4"/>
      <c r="Y62" s="4"/>
      <c r="Z62" s="4"/>
      <c r="AA62" s="4"/>
      <c r="AB62" s="4" t="str">
        <f>IFERROR(LOOKUP('Calendario Attività Giovanile'!#REF!,Tabella2[Colonna1],Tabella2[Colonna2]),"")</f>
        <v/>
      </c>
      <c r="AC62" s="4"/>
      <c r="AD62" s="4"/>
      <c r="AE62" s="4"/>
      <c r="AF62" s="4"/>
      <c r="AG62" s="4"/>
      <c r="AH62" s="4"/>
    </row>
    <row r="63" spans="1:34" s="9" customFormat="1" ht="21" x14ac:dyDescent="0.25">
      <c r="A63" s="11"/>
      <c r="B63" s="114" t="s">
        <v>398</v>
      </c>
      <c r="C63" s="51" t="s">
        <v>82</v>
      </c>
      <c r="D63" s="46"/>
      <c r="E63" s="46" t="s">
        <v>19</v>
      </c>
      <c r="F63" s="46">
        <v>10</v>
      </c>
      <c r="G63" s="46" t="s">
        <v>399</v>
      </c>
      <c r="H63" s="84" t="s">
        <v>582</v>
      </c>
      <c r="I63" s="46" t="s">
        <v>132</v>
      </c>
      <c r="J63" s="46">
        <v>4</v>
      </c>
      <c r="K63" s="124" t="s">
        <v>556</v>
      </c>
      <c r="L63" s="22" t="str">
        <f>IFERROR(IF(G479="","",IF(G479="GENNAIO","",IF(G479="FEBBRAIO","",IF(G479="MARZO","",IF(G479="APRILE","",IF(G479="MAGGIO","",IF(G479="GIUGNO","",IF(G479="LUGLIO","",IF(G479="AGOSTO","",IF(G479="SETTEMBRE","",IF(G479="OTTOBRE","",IF(G479="NOVEMBRE","",IF(G479="DICEMBRE","",IF(OR('Calendario Attività Giovanile'!$D479="",'Calendario Attività Giovanile'!$E479="",'Calendario Attività Giovanile'!$H479="",'Calendario Attività Giovanile'!$I479=""),"ERRORE! MANCA…","")))))))))))))),"")</f>
        <v/>
      </c>
      <c r="M63" s="23" t="str">
        <f>IF(AND(L63&lt;&gt;"",D479=""),"Tipologia","")</f>
        <v/>
      </c>
      <c r="N63" s="23" t="str">
        <f>IF(AND(L63&lt;&gt;"",E479=""),"Data","")</f>
        <v/>
      </c>
      <c r="O63" s="23" t="str">
        <f>IF(AND(L63&lt;&gt;"",I479=""),"Zona","")</f>
        <v/>
      </c>
      <c r="P63" s="23" t="str">
        <f>IF(AND(L63&lt;&gt;"",H479=""),"Circolo","")</f>
        <v/>
      </c>
      <c r="Q63" s="12" t="str">
        <f t="shared" si="5"/>
        <v/>
      </c>
      <c r="R63" s="6"/>
      <c r="S63" s="4"/>
      <c r="T63" s="4"/>
      <c r="U63" s="4"/>
      <c r="V63" s="4"/>
      <c r="W63" s="4"/>
      <c r="X63" s="4"/>
      <c r="Y63" s="4"/>
      <c r="Z63" s="4"/>
      <c r="AA63" s="4"/>
      <c r="AB63" s="4" t="str">
        <f>IFERROR(LOOKUP('Calendario Attività Giovanile'!#REF!,Tabella2[Colonna1],Tabella2[Colonna2]),"")</f>
        <v/>
      </c>
      <c r="AC63" s="4"/>
      <c r="AD63" s="4"/>
      <c r="AE63" s="4"/>
      <c r="AF63" s="4"/>
      <c r="AG63" s="4"/>
      <c r="AH63" s="4"/>
    </row>
    <row r="64" spans="1:34" s="9" customFormat="1" ht="21" x14ac:dyDescent="0.25">
      <c r="A64" s="11"/>
      <c r="B64" s="114" t="s">
        <v>398</v>
      </c>
      <c r="C64" s="51" t="s">
        <v>82</v>
      </c>
      <c r="D64" s="46"/>
      <c r="E64" s="46" t="s">
        <v>19</v>
      </c>
      <c r="F64" s="46">
        <v>10</v>
      </c>
      <c r="G64" s="46" t="s">
        <v>399</v>
      </c>
      <c r="H64" s="84" t="s">
        <v>583</v>
      </c>
      <c r="I64" s="46" t="s">
        <v>490</v>
      </c>
      <c r="J64" s="46">
        <v>4</v>
      </c>
      <c r="K64" s="124" t="s">
        <v>556</v>
      </c>
      <c r="L64" s="22" t="str">
        <f>IFERROR(IF(G480="","",IF(G480="GENNAIO","",IF(G480="FEBBRAIO","",IF(G480="MARZO","",IF(G480="APRILE","",IF(G480="MAGGIO","",IF(G480="GIUGNO","",IF(G480="LUGLIO","",IF(G480="AGOSTO","",IF(G480="SETTEMBRE","",IF(G480="OTTOBRE","",IF(G480="NOVEMBRE","",IF(G480="DICEMBRE","",IF(OR('Calendario Attività Giovanile'!$D480="",'Calendario Attività Giovanile'!$E480="",'Calendario Attività Giovanile'!$H480="",'Calendario Attività Giovanile'!$I480=""),"ERRORE! MANCA…","")))))))))))))),"")</f>
        <v/>
      </c>
      <c r="M64" s="23" t="str">
        <f>IF(AND(L64&lt;&gt;"",D480=""),"Tipologia","")</f>
        <v/>
      </c>
      <c r="N64" s="23" t="str">
        <f>IF(AND(L64&lt;&gt;"",E480=""),"Data","")</f>
        <v/>
      </c>
      <c r="O64" s="23" t="str">
        <f>IF(AND(L64&lt;&gt;"",I480=""),"Zona","")</f>
        <v/>
      </c>
      <c r="P64" s="23" t="str">
        <f>IF(AND(L64&lt;&gt;"",H480=""),"Circolo","")</f>
        <v/>
      </c>
      <c r="Q64" s="12" t="str">
        <f t="shared" si="5"/>
        <v/>
      </c>
      <c r="R64" s="6"/>
      <c r="S64" s="4"/>
      <c r="T64" s="4"/>
      <c r="U64" s="4"/>
      <c r="V64" s="4"/>
      <c r="W64" s="4"/>
      <c r="X64" s="4"/>
      <c r="Y64" s="4"/>
      <c r="Z64" s="4"/>
      <c r="AA64" s="4"/>
      <c r="AB64" s="4" t="str">
        <f>IFERROR(LOOKUP('Calendario Attività Giovanile'!#REF!,Tabella2[Colonna1],Tabella2[Colonna2]),"")</f>
        <v/>
      </c>
      <c r="AC64" s="4"/>
      <c r="AD64" s="4"/>
      <c r="AE64" s="4"/>
      <c r="AF64" s="4"/>
      <c r="AG64" s="4"/>
      <c r="AH64" s="4"/>
    </row>
    <row r="65" spans="1:35" s="9" customFormat="1" ht="21" x14ac:dyDescent="0.25">
      <c r="A65" s="11"/>
      <c r="B65" s="114" t="s">
        <v>398</v>
      </c>
      <c r="C65" s="51" t="s">
        <v>82</v>
      </c>
      <c r="D65" s="46"/>
      <c r="E65" s="46" t="s">
        <v>22</v>
      </c>
      <c r="F65" s="46">
        <v>10</v>
      </c>
      <c r="G65" s="46">
        <v>11</v>
      </c>
      <c r="H65" s="84" t="s">
        <v>142</v>
      </c>
      <c r="I65" s="46" t="s">
        <v>143</v>
      </c>
      <c r="J65" s="46">
        <v>5</v>
      </c>
      <c r="K65" s="124" t="s">
        <v>556</v>
      </c>
      <c r="L65" s="22" t="str">
        <f>IFERROR(IF(G481="","",IF(G481="GENNAIO","",IF(G481="FEBBRAIO","",IF(G481="MARZO","",IF(G481="APRILE","",IF(G481="MAGGIO","",IF(G481="GIUGNO","",IF(G481="LUGLIO","",IF(G481="AGOSTO","",IF(G481="SETTEMBRE","",IF(G481="OTTOBRE","",IF(G481="NOVEMBRE","",IF(G481="DICEMBRE","",IF(OR('Calendario Attività Giovanile'!$D481="",'Calendario Attività Giovanile'!$E481="",'Calendario Attività Giovanile'!$H481="",'Calendario Attività Giovanile'!$I481=""),"ERRORE! MANCA…","")))))))))))))),"")</f>
        <v/>
      </c>
      <c r="M65" s="23" t="str">
        <f>IF(AND(L65&lt;&gt;"",D481=""),"Tipologia","")</f>
        <v/>
      </c>
      <c r="N65" s="23" t="str">
        <f>IF(AND(L65&lt;&gt;"",E481=""),"Data","")</f>
        <v/>
      </c>
      <c r="O65" s="23" t="str">
        <f>IF(AND(L65&lt;&gt;"",I481=""),"Zona","")</f>
        <v/>
      </c>
      <c r="P65" s="23" t="str">
        <f>IF(AND(L65&lt;&gt;"",H481=""),"Circolo","")</f>
        <v/>
      </c>
      <c r="Q65" s="12" t="str">
        <f t="shared" si="5"/>
        <v/>
      </c>
      <c r="R65" s="6"/>
      <c r="S65" s="4"/>
      <c r="T65" s="4"/>
      <c r="U65" s="4"/>
      <c r="V65" s="4"/>
      <c r="W65" s="4"/>
      <c r="X65" s="4"/>
      <c r="Y65" s="4"/>
      <c r="Z65" s="4"/>
      <c r="AA65" s="4"/>
      <c r="AB65" s="4" t="str">
        <f>IFERROR(LOOKUP('Calendario Attività Giovanile'!#REF!,Tabella2[Colonna1],Tabella2[Colonna2]),"")</f>
        <v/>
      </c>
      <c r="AC65" s="4"/>
      <c r="AD65" s="4"/>
      <c r="AE65" s="4"/>
      <c r="AF65" s="4"/>
      <c r="AG65" s="4"/>
      <c r="AH65" s="4"/>
    </row>
    <row r="66" spans="1:35" s="11" customFormat="1" ht="21" x14ac:dyDescent="0.25">
      <c r="B66" s="114" t="s">
        <v>399</v>
      </c>
      <c r="C66" s="51" t="s">
        <v>82</v>
      </c>
      <c r="D66" s="46"/>
      <c r="E66" s="46" t="s">
        <v>25</v>
      </c>
      <c r="F66" s="46">
        <v>11</v>
      </c>
      <c r="G66" s="46" t="s">
        <v>80</v>
      </c>
      <c r="H66" s="84" t="s">
        <v>144</v>
      </c>
      <c r="I66" s="46" t="s">
        <v>145</v>
      </c>
      <c r="J66" s="46">
        <v>6</v>
      </c>
      <c r="K66" s="124" t="s">
        <v>555</v>
      </c>
      <c r="L66" s="22" t="str">
        <f>IFERROR(IF(G482="","",IF(G482="GENNAIO","",IF(G482="FEBBRAIO","",IF(G482="MARZO","",IF(G482="APRILE","",IF(G482="MAGGIO","",IF(G482="GIUGNO","",IF(G482="LUGLIO","",IF(G482="AGOSTO","",IF(G482="SETTEMBRE","",IF(G482="OTTOBRE","",IF(G482="NOVEMBRE","",IF(G482="DICEMBRE","",IF(OR('Calendario Attività Giovanile'!$D482="",'Calendario Attività Giovanile'!$E482="",'Calendario Attività Giovanile'!$H482="",'Calendario Attività Giovanile'!$I482=""),"ERRORE! MANCA…","")))))))))))))),"")</f>
        <v/>
      </c>
      <c r="M66" s="23" t="str">
        <f>IF(AND(L66&lt;&gt;"",D482=""),"Tipologia","")</f>
        <v/>
      </c>
      <c r="N66" s="23" t="str">
        <f>IF(AND(L66&lt;&gt;"",E482=""),"Data","")</f>
        <v/>
      </c>
      <c r="O66" s="23" t="str">
        <f>IF(AND(L66&lt;&gt;"",I482=""),"Zona","")</f>
        <v/>
      </c>
      <c r="P66" s="23" t="str">
        <f>IF(AND(L66&lt;&gt;"",H482=""),"Circolo","")</f>
        <v/>
      </c>
      <c r="Q66" s="12" t="str">
        <f t="shared" si="5"/>
        <v/>
      </c>
      <c r="R66" s="6"/>
      <c r="S66" s="4"/>
      <c r="T66" s="4"/>
      <c r="U66" s="4"/>
      <c r="V66" s="4"/>
      <c r="W66" s="12"/>
      <c r="X66" s="12"/>
      <c r="Y66" s="12"/>
      <c r="Z66" s="12"/>
      <c r="AA66" s="12"/>
      <c r="AB66" s="12" t="str">
        <f>IFERROR(LOOKUP('Calendario Attività Giovanile'!#REF!,Tabella2[Colonna1],Tabella2[Colonna2]),"")</f>
        <v/>
      </c>
      <c r="AC66" s="12"/>
      <c r="AD66" s="12"/>
      <c r="AE66" s="12"/>
      <c r="AF66" s="12"/>
      <c r="AG66" s="12"/>
      <c r="AH66" s="12"/>
    </row>
    <row r="67" spans="1:35" s="9" customFormat="1" ht="21" x14ac:dyDescent="0.25">
      <c r="A67" s="11"/>
      <c r="B67" s="114" t="s">
        <v>399</v>
      </c>
      <c r="C67" s="51" t="s">
        <v>82</v>
      </c>
      <c r="D67" s="46"/>
      <c r="E67" s="46" t="s">
        <v>25</v>
      </c>
      <c r="F67" s="46">
        <v>11</v>
      </c>
      <c r="G67" s="46"/>
      <c r="H67" s="84" t="s">
        <v>584</v>
      </c>
      <c r="I67" s="46" t="s">
        <v>206</v>
      </c>
      <c r="J67" s="46">
        <v>7</v>
      </c>
      <c r="K67" s="124" t="s">
        <v>555</v>
      </c>
      <c r="L67" s="22" t="str">
        <f>IFERROR(IF(G483="","",IF(G483="GENNAIO","",IF(G483="FEBBRAIO","",IF(G483="MARZO","",IF(G483="APRILE","",IF(G483="MAGGIO","",IF(G483="GIUGNO","",IF(G483="LUGLIO","",IF(G483="AGOSTO","",IF(G483="SETTEMBRE","",IF(G483="OTTOBRE","",IF(G483="NOVEMBRE","",IF(G483="DICEMBRE","",IF(OR('Calendario Attività Giovanile'!$D483="",'Calendario Attività Giovanile'!$E483="",'Calendario Attività Giovanile'!$H483="",'Calendario Attività Giovanile'!$I483=""),"ERRORE! MANCA…","")))))))))))))),"")</f>
        <v/>
      </c>
      <c r="M67" s="23" t="str">
        <f>IF(AND(L67&lt;&gt;"",D483=""),"Tipologia","")</f>
        <v/>
      </c>
      <c r="N67" s="23" t="str">
        <f>IF(AND(L67&lt;&gt;"",E483=""),"Data","")</f>
        <v/>
      </c>
      <c r="O67" s="23" t="str">
        <f>IF(AND(L67&lt;&gt;"",I483=""),"Zona","")</f>
        <v/>
      </c>
      <c r="P67" s="23" t="str">
        <f>IF(AND(L67&lt;&gt;"",H483=""),"Circolo","")</f>
        <v/>
      </c>
      <c r="Q67" s="12" t="str">
        <f t="shared" si="5"/>
        <v/>
      </c>
      <c r="R67" s="6"/>
      <c r="S67" s="4"/>
      <c r="T67" s="4"/>
      <c r="U67" s="4"/>
      <c r="V67" s="4"/>
      <c r="W67" s="4"/>
      <c r="X67" s="4"/>
      <c r="Y67" s="4"/>
      <c r="Z67" s="4"/>
      <c r="AA67" s="4"/>
      <c r="AB67" s="4" t="str">
        <f>IFERROR(LOOKUP('Calendario Attività Giovanile'!#REF!,Tabella2[Colonna1],Tabella2[Colonna2]),"")</f>
        <v/>
      </c>
      <c r="AC67" s="4"/>
      <c r="AD67" s="4"/>
      <c r="AE67" s="4"/>
      <c r="AF67" s="4"/>
      <c r="AG67" s="4"/>
      <c r="AH67" s="4"/>
    </row>
    <row r="68" spans="1:35" s="9" customFormat="1" ht="21" x14ac:dyDescent="0.25">
      <c r="A68" s="11"/>
      <c r="B68" s="114" t="s">
        <v>399</v>
      </c>
      <c r="C68" s="51" t="s">
        <v>82</v>
      </c>
      <c r="D68" s="46"/>
      <c r="E68" s="46" t="s">
        <v>23</v>
      </c>
      <c r="F68" s="46">
        <v>11</v>
      </c>
      <c r="G68" s="46" t="s">
        <v>80</v>
      </c>
      <c r="H68" s="84" t="s">
        <v>471</v>
      </c>
      <c r="I68" s="46" t="s">
        <v>352</v>
      </c>
      <c r="J68" s="46">
        <v>7</v>
      </c>
      <c r="K68" s="124" t="s">
        <v>594</v>
      </c>
      <c r="L68" s="22" t="str">
        <f>IFERROR(IF(G484="","",IF(G484="GENNAIO","",IF(G484="FEBBRAIO","",IF(G484="MARZO","",IF(G484="APRILE","",IF(G484="MAGGIO","",IF(G484="GIUGNO","",IF(G484="LUGLIO","",IF(G484="AGOSTO","",IF(G484="SETTEMBRE","",IF(G484="OTTOBRE","",IF(G484="NOVEMBRE","",IF(G484="DICEMBRE","",IF(OR('Calendario Attività Giovanile'!$D484="",'Calendario Attività Giovanile'!$E484="",'Calendario Attività Giovanile'!$H484="",'Calendario Attività Giovanile'!$I484=""),"ERRORE! MANCA…","")))))))))))))),"")</f>
        <v/>
      </c>
      <c r="M68" s="23" t="str">
        <f>IF(AND(L68&lt;&gt;"",D484=""),"Tipologia","")</f>
        <v/>
      </c>
      <c r="N68" s="23" t="str">
        <f>IF(AND(L68&lt;&gt;"",E484=""),"Data","")</f>
        <v/>
      </c>
      <c r="O68" s="23" t="str">
        <f>IF(AND(L68&lt;&gt;"",I484=""),"Zona","")</f>
        <v/>
      </c>
      <c r="P68" s="23" t="str">
        <f>IF(AND(L68&lt;&gt;"",H484=""),"Circolo","")</f>
        <v/>
      </c>
      <c r="Q68" s="12" t="str">
        <f t="shared" si="5"/>
        <v/>
      </c>
      <c r="R68" s="6"/>
      <c r="S68" s="4"/>
      <c r="T68" s="4"/>
      <c r="U68" s="4"/>
      <c r="V68" s="4"/>
      <c r="W68" s="4"/>
      <c r="X68" s="4"/>
      <c r="Y68" s="4"/>
      <c r="Z68" s="4"/>
      <c r="AA68" s="4"/>
      <c r="AB68" s="4" t="str">
        <f>IFERROR(LOOKUP('Calendario Attività Giovanile'!#REF!,Tabella2[Colonna1],Tabella2[Colonna2]),"")</f>
        <v/>
      </c>
      <c r="AC68" s="4"/>
      <c r="AD68" s="4"/>
      <c r="AE68" s="4"/>
      <c r="AF68" s="4"/>
      <c r="AG68" s="4"/>
      <c r="AH68" s="4"/>
    </row>
    <row r="69" spans="1:35" s="9" customFormat="1" ht="21" x14ac:dyDescent="0.25">
      <c r="A69" s="11"/>
      <c r="B69" s="114" t="s">
        <v>400</v>
      </c>
      <c r="C69" s="51" t="s">
        <v>82</v>
      </c>
      <c r="D69" s="46"/>
      <c r="E69" s="46" t="s">
        <v>72</v>
      </c>
      <c r="F69" s="46">
        <v>15</v>
      </c>
      <c r="G69" s="46">
        <v>17</v>
      </c>
      <c r="H69" s="84" t="s">
        <v>146</v>
      </c>
      <c r="I69" s="46" t="s">
        <v>147</v>
      </c>
      <c r="J69" s="46">
        <v>2</v>
      </c>
      <c r="K69" s="124" t="s">
        <v>559</v>
      </c>
      <c r="L69" s="22" t="str">
        <f>IFERROR(IF(G485="","",IF(G485="GENNAIO","",IF(G485="FEBBRAIO","",IF(G485="MARZO","",IF(G485="APRILE","",IF(G485="MAGGIO","",IF(G485="GIUGNO","",IF(G485="LUGLIO","",IF(G485="AGOSTO","",IF(G485="SETTEMBRE","",IF(G485="OTTOBRE","",IF(G485="NOVEMBRE","",IF(G485="DICEMBRE","",IF(OR('Calendario Attività Giovanile'!$D485="",'Calendario Attività Giovanile'!$E485="",'Calendario Attività Giovanile'!$H485="",'Calendario Attività Giovanile'!$I485=""),"ERRORE! MANCA…","")))))))))))))),"")</f>
        <v/>
      </c>
      <c r="M69" s="23" t="str">
        <f>IF(AND(L69&lt;&gt;"",D485=""),"Tipologia","")</f>
        <v/>
      </c>
      <c r="N69" s="23" t="str">
        <f>IF(AND(L69&lt;&gt;"",E485=""),"Data","")</f>
        <v/>
      </c>
      <c r="O69" s="23" t="str">
        <f>IF(AND(L69&lt;&gt;"",I485=""),"Zona","")</f>
        <v/>
      </c>
      <c r="P69" s="23" t="str">
        <f>IF(AND(L69&lt;&gt;"",H485=""),"Circolo","")</f>
        <v/>
      </c>
      <c r="Q69" s="12" t="str">
        <f t="shared" si="5"/>
        <v/>
      </c>
      <c r="R69" s="6"/>
      <c r="S69" s="4"/>
      <c r="T69" s="4"/>
      <c r="U69" s="4"/>
      <c r="V69" s="4"/>
      <c r="W69" s="4"/>
      <c r="X69" s="4"/>
      <c r="Y69" s="4"/>
      <c r="Z69" s="4"/>
      <c r="AA69" s="4"/>
      <c r="AB69" s="4" t="str">
        <f>IFERROR(LOOKUP('Calendario Attività Giovanile'!#REF!,Tabella2[Colonna1],Tabella2[Colonna2]),"")</f>
        <v/>
      </c>
      <c r="AC69" s="4"/>
      <c r="AD69" s="4"/>
      <c r="AE69" s="4"/>
      <c r="AF69" s="4"/>
      <c r="AG69" s="4"/>
      <c r="AH69" s="4"/>
    </row>
    <row r="70" spans="1:35" s="9" customFormat="1" ht="21" x14ac:dyDescent="0.25">
      <c r="A70" s="11"/>
      <c r="B70" s="114" t="s">
        <v>426</v>
      </c>
      <c r="C70" s="51" t="s">
        <v>82</v>
      </c>
      <c r="D70" s="46"/>
      <c r="E70" s="46" t="s">
        <v>19</v>
      </c>
      <c r="F70" s="46">
        <v>16</v>
      </c>
      <c r="G70" s="46" t="s">
        <v>101</v>
      </c>
      <c r="H70" s="84" t="s">
        <v>585</v>
      </c>
      <c r="I70" s="46" t="s">
        <v>221</v>
      </c>
      <c r="J70" s="46">
        <v>3</v>
      </c>
      <c r="K70" s="124" t="s">
        <v>561</v>
      </c>
      <c r="L70" s="22" t="str">
        <f>IFERROR(IF(G486="","",IF(G486="GENNAIO","",IF(G486="FEBBRAIO","",IF(G486="MARZO","",IF(G486="APRILE","",IF(G486="MAGGIO","",IF(G486="GIUGNO","",IF(G486="LUGLIO","",IF(G486="AGOSTO","",IF(G486="SETTEMBRE","",IF(G486="OTTOBRE","",IF(G486="NOVEMBRE","",IF(G486="DICEMBRE","",IF(OR('Calendario Attività Giovanile'!$D486="",'Calendario Attività Giovanile'!$E486="",'Calendario Attività Giovanile'!$H486="",'Calendario Attività Giovanile'!$I486=""),"ERRORE! MANCA…","")))))))))))))),"")</f>
        <v/>
      </c>
      <c r="M70" s="23" t="str">
        <f>IF(AND(L70&lt;&gt;"",D486=""),"Tipologia","")</f>
        <v/>
      </c>
      <c r="N70" s="23" t="str">
        <f>IF(AND(L70&lt;&gt;"",E486=""),"Data","")</f>
        <v/>
      </c>
      <c r="O70" s="23" t="str">
        <f>IF(AND(L70&lt;&gt;"",I486=""),"Zona","")</f>
        <v/>
      </c>
      <c r="P70" s="23" t="str">
        <f>IF(AND(L70&lt;&gt;"",H486=""),"Circolo","")</f>
        <v/>
      </c>
      <c r="Q70" s="12" t="str">
        <f t="shared" si="5"/>
        <v/>
      </c>
      <c r="R70" s="6"/>
      <c r="S70" s="4"/>
      <c r="T70" s="4"/>
      <c r="U70" s="4"/>
      <c r="V70" s="4"/>
      <c r="W70" s="4"/>
      <c r="X70" s="4"/>
      <c r="Y70" s="4"/>
      <c r="Z70" s="4"/>
      <c r="AA70" s="4"/>
      <c r="AB70" s="4" t="str">
        <f>IFERROR(LOOKUP('Calendario Attività Giovanile'!#REF!,Tabella2[Colonna1],Tabella2[Colonna2]),"")</f>
        <v/>
      </c>
      <c r="AC70" s="4"/>
      <c r="AD70" s="4"/>
      <c r="AE70" s="4"/>
      <c r="AF70" s="4"/>
      <c r="AG70" s="4"/>
      <c r="AH70" s="4"/>
    </row>
    <row r="71" spans="1:35" s="9" customFormat="1" ht="21" x14ac:dyDescent="0.25">
      <c r="A71" s="11"/>
      <c r="B71" s="114" t="s">
        <v>101</v>
      </c>
      <c r="C71" s="51" t="s">
        <v>82</v>
      </c>
      <c r="D71" s="46"/>
      <c r="E71" s="46" t="s">
        <v>25</v>
      </c>
      <c r="F71" s="46">
        <v>17</v>
      </c>
      <c r="G71" s="46" t="s">
        <v>80</v>
      </c>
      <c r="H71" s="84" t="s">
        <v>64</v>
      </c>
      <c r="I71" s="46" t="s">
        <v>40</v>
      </c>
      <c r="J71" s="46">
        <v>1</v>
      </c>
      <c r="K71" s="124" t="s">
        <v>554</v>
      </c>
      <c r="L71" s="22" t="str">
        <f>IFERROR(IF(G487="","",IF(G487="GENNAIO","",IF(G487="FEBBRAIO","",IF(G487="MARZO","",IF(G487="APRILE","",IF(G487="MAGGIO","",IF(G487="GIUGNO","",IF(G487="LUGLIO","",IF(G487="AGOSTO","",IF(G487="SETTEMBRE","",IF(G487="OTTOBRE","",IF(G487="NOVEMBRE","",IF(G487="DICEMBRE","",IF(OR('Calendario Attività Giovanile'!$D487="",'Calendario Attività Giovanile'!$E487="",'Calendario Attività Giovanile'!$H487="",'Calendario Attività Giovanile'!$I487=""),"ERRORE! MANCA…","")))))))))))))),"")</f>
        <v/>
      </c>
      <c r="M71" s="23" t="str">
        <f>IF(AND(L71&lt;&gt;"",D487=""),"Tipologia","")</f>
        <v/>
      </c>
      <c r="N71" s="23" t="str">
        <f>IF(AND(L71&lt;&gt;"",E487=""),"Data","")</f>
        <v/>
      </c>
      <c r="O71" s="23" t="str">
        <f>IF(AND(L71&lt;&gt;"",I487=""),"Zona","")</f>
        <v/>
      </c>
      <c r="P71" s="23" t="str">
        <f>IF(AND(L71&lt;&gt;"",H487=""),"Circolo","")</f>
        <v/>
      </c>
      <c r="Q71" s="12" t="str">
        <f t="shared" si="5"/>
        <v/>
      </c>
      <c r="R71" s="6"/>
      <c r="S71" s="4"/>
      <c r="T71" s="4"/>
      <c r="U71" s="4"/>
      <c r="V71" s="4"/>
      <c r="W71" s="4"/>
      <c r="X71" s="4"/>
      <c r="Y71" s="4"/>
      <c r="Z71" s="4"/>
      <c r="AA71" s="4"/>
      <c r="AB71" s="4" t="str">
        <f>IFERROR(LOOKUP('Calendario Attività Giovanile'!#REF!,Tabella2[Colonna1],Tabella2[Colonna2]),"")</f>
        <v/>
      </c>
      <c r="AC71" s="4"/>
      <c r="AD71" s="4"/>
      <c r="AE71" s="4"/>
      <c r="AF71" s="4"/>
      <c r="AG71" s="4"/>
      <c r="AH71" s="4"/>
    </row>
    <row r="72" spans="1:35" s="11" customFormat="1" ht="21" x14ac:dyDescent="0.25">
      <c r="B72" s="114" t="s">
        <v>401</v>
      </c>
      <c r="C72" s="51" t="s">
        <v>82</v>
      </c>
      <c r="D72" s="46"/>
      <c r="E72" s="46" t="s">
        <v>19</v>
      </c>
      <c r="F72" s="46">
        <v>17</v>
      </c>
      <c r="G72" s="46">
        <v>18</v>
      </c>
      <c r="H72" s="84" t="s">
        <v>148</v>
      </c>
      <c r="I72" s="46" t="s">
        <v>149</v>
      </c>
      <c r="J72" s="46">
        <v>4</v>
      </c>
      <c r="K72" s="124" t="s">
        <v>556</v>
      </c>
      <c r="L72" s="22" t="str">
        <f>IFERROR(IF(G488="","",IF(G488="GENNAIO","",IF(G488="FEBBRAIO","",IF(G488="MARZO","",IF(G488="APRILE","",IF(G488="MAGGIO","",IF(G488="GIUGNO","",IF(G488="LUGLIO","",IF(G488="AGOSTO","",IF(G488="SETTEMBRE","",IF(G488="OTTOBRE","",IF(G488="NOVEMBRE","",IF(G488="DICEMBRE","",IF(OR('Calendario Attività Giovanile'!$D488="",'Calendario Attività Giovanile'!$E488="",'Calendario Attività Giovanile'!$H488="",'Calendario Attività Giovanile'!$I488=""),"ERRORE! MANCA…","")))))))))))))),"")</f>
        <v/>
      </c>
      <c r="M72" s="23" t="str">
        <f>IF(AND(L72&lt;&gt;"",D488=""),"Tipologia","")</f>
        <v/>
      </c>
      <c r="N72" s="23" t="str">
        <f>IF(AND(L72&lt;&gt;"",E488=""),"Data","")</f>
        <v/>
      </c>
      <c r="O72" s="23" t="str">
        <f>IF(AND(L72&lt;&gt;"",I488=""),"Zona","")</f>
        <v/>
      </c>
      <c r="P72" s="23" t="str">
        <f>IF(AND(L72&lt;&gt;"",H488=""),"Circolo","")</f>
        <v/>
      </c>
      <c r="Q72" s="12" t="str">
        <f t="shared" si="5"/>
        <v/>
      </c>
      <c r="R72" s="6"/>
      <c r="S72" s="4"/>
      <c r="T72" s="4"/>
      <c r="U72" s="4"/>
      <c r="V72" s="4"/>
      <c r="W72" s="12"/>
      <c r="X72" s="12"/>
      <c r="Y72" s="12"/>
      <c r="Z72" s="12"/>
      <c r="AA72" s="12"/>
      <c r="AB72" s="12" t="str">
        <f>IFERROR(LOOKUP('Calendario Attività Giovanile'!#REF!,Tabella2[Colonna1],Tabella2[Colonna2]),"")</f>
        <v/>
      </c>
      <c r="AC72" s="12"/>
      <c r="AD72" s="12"/>
      <c r="AE72" s="12"/>
      <c r="AF72" s="12"/>
      <c r="AG72" s="12"/>
      <c r="AH72" s="12"/>
    </row>
    <row r="73" spans="1:35" s="9" customFormat="1" ht="21" x14ac:dyDescent="0.25">
      <c r="A73" s="11"/>
      <c r="B73" s="114" t="s">
        <v>401</v>
      </c>
      <c r="C73" s="51" t="s">
        <v>82</v>
      </c>
      <c r="D73" s="46"/>
      <c r="E73" s="46" t="s">
        <v>20</v>
      </c>
      <c r="F73" s="46">
        <v>17</v>
      </c>
      <c r="G73" s="46">
        <v>18</v>
      </c>
      <c r="H73" s="84" t="s">
        <v>150</v>
      </c>
      <c r="I73" s="46" t="s">
        <v>39</v>
      </c>
      <c r="J73" s="46">
        <v>5</v>
      </c>
      <c r="K73" s="124" t="s">
        <v>556</v>
      </c>
      <c r="L73" s="22" t="str">
        <f>IFERROR(IF(G489="","",IF(G489="GENNAIO","",IF(G489="FEBBRAIO","",IF(G489="MARZO","",IF(G489="APRILE","",IF(G489="MAGGIO","",IF(G489="GIUGNO","",IF(G489="LUGLIO","",IF(G489="AGOSTO","",IF(G489="SETTEMBRE","",IF(G489="OTTOBRE","",IF(G489="NOVEMBRE","",IF(G489="DICEMBRE","",IF(OR('Calendario Attività Giovanile'!$D489="",'Calendario Attività Giovanile'!$E489="",'Calendario Attività Giovanile'!$H489="",'Calendario Attività Giovanile'!$I489=""),"ERRORE! MANCA…","")))))))))))))),"")</f>
        <v/>
      </c>
      <c r="M73" s="23" t="str">
        <f>IF(AND(L73&lt;&gt;"",D489=""),"Tipologia","")</f>
        <v/>
      </c>
      <c r="N73" s="23" t="str">
        <f>IF(AND(L73&lt;&gt;"",E489=""),"Data","")</f>
        <v/>
      </c>
      <c r="O73" s="23" t="str">
        <f>IF(AND(L73&lt;&gt;"",I489=""),"Zona","")</f>
        <v/>
      </c>
      <c r="P73" s="23" t="str">
        <f>IF(AND(L73&lt;&gt;"",H489=""),"Circolo","")</f>
        <v/>
      </c>
      <c r="Q73" s="12" t="str">
        <f t="shared" si="5"/>
        <v/>
      </c>
      <c r="R73" s="6"/>
      <c r="S73" s="4"/>
      <c r="T73" s="4"/>
      <c r="U73" s="4"/>
      <c r="V73" s="4"/>
      <c r="W73" s="4"/>
      <c r="X73" s="4"/>
      <c r="Y73" s="4"/>
      <c r="Z73" s="4"/>
      <c r="AA73" s="4"/>
      <c r="AB73" s="4" t="str">
        <f>IFERROR(LOOKUP('Calendario Attività Giovanile'!#REF!,Tabella2[Colonna1],Tabella2[Colonna2]),"")</f>
        <v/>
      </c>
      <c r="AC73" s="4"/>
      <c r="AD73" s="4"/>
      <c r="AE73" s="4"/>
      <c r="AF73" s="4"/>
      <c r="AG73" s="4"/>
      <c r="AH73" s="4"/>
    </row>
    <row r="74" spans="1:35" s="9" customFormat="1" ht="21" x14ac:dyDescent="0.25">
      <c r="A74" s="11"/>
      <c r="B74" s="114" t="s">
        <v>401</v>
      </c>
      <c r="C74" s="51" t="s">
        <v>82</v>
      </c>
      <c r="D74" s="46"/>
      <c r="E74" s="46" t="s">
        <v>22</v>
      </c>
      <c r="F74" s="46">
        <v>17</v>
      </c>
      <c r="G74" s="46">
        <v>18</v>
      </c>
      <c r="H74" s="84" t="s">
        <v>151</v>
      </c>
      <c r="I74" s="46" t="s">
        <v>152</v>
      </c>
      <c r="J74" s="46">
        <v>6</v>
      </c>
      <c r="K74" s="124" t="s">
        <v>556</v>
      </c>
      <c r="L74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74" s="23" t="e">
        <f>IF(AND(L74&lt;&gt;"",#REF!=""),"Tipologia","")</f>
        <v>#REF!</v>
      </c>
      <c r="N74" s="23" t="e">
        <f>IF(AND(L74&lt;&gt;"",#REF!=""),"Data","")</f>
        <v>#REF!</v>
      </c>
      <c r="O74" s="23" t="e">
        <f>IF(AND(L74&lt;&gt;"",#REF!=""),"Zona","")</f>
        <v>#REF!</v>
      </c>
      <c r="P74" s="23" t="e">
        <f>IF(AND(L74&lt;&gt;"",#REF!=""),"Circolo","")</f>
        <v>#REF!</v>
      </c>
      <c r="Q74" s="12" t="str">
        <f t="shared" si="5"/>
        <v/>
      </c>
      <c r="R74" s="6"/>
      <c r="S74" s="4"/>
      <c r="T74" s="4"/>
      <c r="U74" s="4"/>
      <c r="V74" s="4"/>
      <c r="W74" s="4"/>
      <c r="X74" s="4"/>
      <c r="Y74" s="4"/>
      <c r="Z74" s="4"/>
      <c r="AA74" s="4"/>
      <c r="AB74" s="4" t="str">
        <f>IFERROR(LOOKUP('Calendario Attività Giovanile'!#REF!,Tabella2[Colonna1],Tabella2[Colonna2]),"")</f>
        <v/>
      </c>
      <c r="AC74" s="4"/>
      <c r="AD74" s="4"/>
      <c r="AE74" s="4"/>
      <c r="AF74" s="4"/>
      <c r="AG74" s="4"/>
      <c r="AH74" s="4"/>
    </row>
    <row r="75" spans="1:35" s="9" customFormat="1" ht="21" x14ac:dyDescent="0.25">
      <c r="A75" s="11"/>
      <c r="B75" s="114" t="s">
        <v>101</v>
      </c>
      <c r="C75" s="51" t="s">
        <v>82</v>
      </c>
      <c r="D75" s="46"/>
      <c r="E75" s="46" t="s">
        <v>23</v>
      </c>
      <c r="F75" s="46">
        <v>17</v>
      </c>
      <c r="G75" s="46"/>
      <c r="H75" s="84" t="s">
        <v>471</v>
      </c>
      <c r="I75" s="46" t="s">
        <v>466</v>
      </c>
      <c r="J75" s="46">
        <v>7</v>
      </c>
      <c r="K75" s="124" t="s">
        <v>554</v>
      </c>
      <c r="L75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75" s="23" t="e">
        <f>IF(AND(L75&lt;&gt;"",#REF!=""),"Tipologia","")</f>
        <v>#REF!</v>
      </c>
      <c r="N75" s="23" t="e">
        <f>IF(AND(L75&lt;&gt;"",#REF!=""),"Data","")</f>
        <v>#REF!</v>
      </c>
      <c r="O75" s="23" t="e">
        <f>IF(AND(L75&lt;&gt;"",#REF!=""),"Zona","")</f>
        <v>#REF!</v>
      </c>
      <c r="P75" s="23" t="e">
        <f>IF(AND(L75&lt;&gt;"",#REF!=""),"Circolo","")</f>
        <v>#REF!</v>
      </c>
      <c r="Q75" s="12" t="str">
        <f t="shared" si="5"/>
        <v/>
      </c>
      <c r="R75" s="6"/>
      <c r="S75" s="4"/>
      <c r="T75" s="4"/>
      <c r="U75" s="4"/>
      <c r="V75" s="4"/>
      <c r="W75" s="4"/>
      <c r="X75" s="4"/>
      <c r="Y75" s="4"/>
      <c r="Z75" s="4"/>
      <c r="AA75" s="4"/>
      <c r="AB75" s="4" t="str">
        <f>IFERROR(LOOKUP('Calendario Attività Giovanile'!#REF!,Tabella2[Colonna1],Tabella2[Colonna2]),"")</f>
        <v/>
      </c>
      <c r="AC75" s="4"/>
      <c r="AD75" s="4"/>
      <c r="AE75" s="4"/>
      <c r="AF75" s="4"/>
      <c r="AG75" s="4"/>
      <c r="AH75" s="4"/>
    </row>
    <row r="76" spans="1:35" s="9" customFormat="1" ht="21" x14ac:dyDescent="0.25">
      <c r="A76" s="11"/>
      <c r="B76" s="114" t="s">
        <v>401</v>
      </c>
      <c r="C76" s="51" t="s">
        <v>82</v>
      </c>
      <c r="D76" s="46"/>
      <c r="E76" s="46" t="s">
        <v>19</v>
      </c>
      <c r="F76" s="46">
        <v>17</v>
      </c>
      <c r="G76" s="46">
        <v>18</v>
      </c>
      <c r="H76" s="84" t="s">
        <v>475</v>
      </c>
      <c r="I76" s="46" t="s">
        <v>172</v>
      </c>
      <c r="J76" s="46">
        <v>7</v>
      </c>
      <c r="K76" s="124" t="s">
        <v>556</v>
      </c>
      <c r="L76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76" s="23" t="e">
        <f>IF(AND(L76&lt;&gt;"",#REF!=""),"Tipologia","")</f>
        <v>#REF!</v>
      </c>
      <c r="N76" s="23" t="e">
        <f>IF(AND(L76&lt;&gt;"",#REF!=""),"Data","")</f>
        <v>#REF!</v>
      </c>
      <c r="O76" s="23" t="e">
        <f>IF(AND(L76&lt;&gt;"",#REF!=""),"Zona","")</f>
        <v>#REF!</v>
      </c>
      <c r="P76" s="23" t="e">
        <f>IF(AND(L76&lt;&gt;"",#REF!=""),"Circolo","")</f>
        <v>#REF!</v>
      </c>
      <c r="Q76" s="12" t="str">
        <f t="shared" si="5"/>
        <v/>
      </c>
      <c r="R76" s="6"/>
      <c r="S76" s="4"/>
      <c r="T76" s="4"/>
      <c r="U76" s="4"/>
      <c r="V76" s="4"/>
      <c r="W76" s="4"/>
      <c r="X76" s="4"/>
      <c r="Y76" s="4"/>
      <c r="Z76" s="4"/>
      <c r="AA76" s="4"/>
      <c r="AB76" s="4" t="str">
        <f>IFERROR(LOOKUP('Calendario Attività Giovanile'!#REF!,Tabella2[Colonna1],Tabella2[Colonna2]),"")</f>
        <v/>
      </c>
      <c r="AC76" s="4"/>
      <c r="AD76" s="4"/>
      <c r="AE76" s="4"/>
      <c r="AF76" s="4"/>
      <c r="AG76" s="4"/>
      <c r="AH76" s="4"/>
    </row>
    <row r="77" spans="1:35" s="9" customFormat="1" ht="21" x14ac:dyDescent="0.25">
      <c r="A77" s="11"/>
      <c r="B77" s="114" t="s">
        <v>402</v>
      </c>
      <c r="C77" s="51" t="s">
        <v>82</v>
      </c>
      <c r="D77" s="46"/>
      <c r="E77" s="46" t="s">
        <v>25</v>
      </c>
      <c r="F77" s="46">
        <v>18</v>
      </c>
      <c r="G77" s="46" t="s">
        <v>80</v>
      </c>
      <c r="H77" s="84" t="s">
        <v>129</v>
      </c>
      <c r="I77" s="46" t="s">
        <v>38</v>
      </c>
      <c r="J77" s="46">
        <v>1</v>
      </c>
      <c r="K77" s="124" t="s">
        <v>555</v>
      </c>
      <c r="L77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77" s="23" t="e">
        <f>IF(AND(L77&lt;&gt;"",#REF!=""),"Tipologia","")</f>
        <v>#REF!</v>
      </c>
      <c r="N77" s="23" t="e">
        <f>IF(AND(L77&lt;&gt;"",#REF!=""),"Data","")</f>
        <v>#REF!</v>
      </c>
      <c r="O77" s="23" t="e">
        <f>IF(AND(L77&lt;&gt;"",#REF!=""),"Zona","")</f>
        <v>#REF!</v>
      </c>
      <c r="P77" s="23" t="e">
        <f>IF(AND(L77&lt;&gt;"",#REF!=""),"Circolo","")</f>
        <v>#REF!</v>
      </c>
      <c r="Q77" s="12" t="str">
        <f t="shared" si="5"/>
        <v/>
      </c>
      <c r="R77" s="6"/>
      <c r="S77" s="4"/>
      <c r="T77" s="4"/>
      <c r="U77" s="4"/>
      <c r="V77" s="4"/>
      <c r="W77" s="4"/>
      <c r="X77" s="4"/>
      <c r="Y77" s="4"/>
      <c r="Z77" s="4"/>
      <c r="AA77" s="4"/>
      <c r="AB77" s="4" t="str">
        <f>IFERROR(LOOKUP('Calendario Attività Giovanile'!#REF!,Tabella2[Colonna1],Tabella2[Colonna2]),"")</f>
        <v/>
      </c>
      <c r="AC77" s="4"/>
      <c r="AD77" s="4"/>
      <c r="AE77" s="4"/>
      <c r="AF77" s="4"/>
      <c r="AG77" s="4"/>
      <c r="AH77" s="4"/>
    </row>
    <row r="78" spans="1:35" s="9" customFormat="1" ht="21" x14ac:dyDescent="0.25">
      <c r="A78" s="11"/>
      <c r="B78" s="114" t="s">
        <v>402</v>
      </c>
      <c r="C78" s="51" t="s">
        <v>82</v>
      </c>
      <c r="D78" s="46"/>
      <c r="E78" s="46" t="s">
        <v>24</v>
      </c>
      <c r="F78" s="46">
        <v>18</v>
      </c>
      <c r="G78" s="46" t="s">
        <v>80</v>
      </c>
      <c r="H78" s="84" t="s">
        <v>153</v>
      </c>
      <c r="I78" s="46" t="s">
        <v>544</v>
      </c>
      <c r="J78" s="46">
        <v>3</v>
      </c>
      <c r="K78" s="124" t="s">
        <v>555</v>
      </c>
      <c r="L78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78" s="23" t="e">
        <f>IF(AND(L78&lt;&gt;"",#REF!=""),"Tipologia","")</f>
        <v>#REF!</v>
      </c>
      <c r="N78" s="23" t="e">
        <f>IF(AND(L78&lt;&gt;"",#REF!=""),"Data","")</f>
        <v>#REF!</v>
      </c>
      <c r="O78" s="23" t="e">
        <f>IF(AND(L78&lt;&gt;"",#REF!=""),"Zona","")</f>
        <v>#REF!</v>
      </c>
      <c r="P78" s="23" t="e">
        <f>IF(AND(L78&lt;&gt;"",#REF!=""),"Circolo","")</f>
        <v>#REF!</v>
      </c>
      <c r="Q78" s="12" t="str">
        <f t="shared" si="5"/>
        <v/>
      </c>
      <c r="R78" s="6"/>
      <c r="S78" s="4"/>
      <c r="T78" s="4"/>
      <c r="U78" s="4"/>
      <c r="V78" s="4"/>
      <c r="W78" s="4"/>
      <c r="X78" s="4"/>
      <c r="Y78" s="4"/>
      <c r="Z78" s="4"/>
      <c r="AA78" s="4"/>
      <c r="AB78" s="4" t="str">
        <f>IFERROR(LOOKUP('Calendario Attività Giovanile'!#REF!,Tabella2[Colonna1],Tabella2[Colonna2]),"")</f>
        <v/>
      </c>
      <c r="AC78" s="4"/>
      <c r="AD78" s="4"/>
      <c r="AE78" s="4"/>
      <c r="AF78" s="4"/>
      <c r="AG78" s="4"/>
      <c r="AH78" s="4"/>
    </row>
    <row r="79" spans="1:35" s="9" customFormat="1" ht="21" x14ac:dyDescent="0.25">
      <c r="A79" s="11"/>
      <c r="B79" s="114" t="s">
        <v>402</v>
      </c>
      <c r="C79" s="51" t="s">
        <v>82</v>
      </c>
      <c r="D79" s="46"/>
      <c r="E79" s="46" t="s">
        <v>24</v>
      </c>
      <c r="F79" s="46">
        <v>18</v>
      </c>
      <c r="G79" s="46" t="s">
        <v>80</v>
      </c>
      <c r="H79" s="84" t="s">
        <v>112</v>
      </c>
      <c r="I79" s="46" t="s">
        <v>127</v>
      </c>
      <c r="J79" s="46">
        <v>4</v>
      </c>
      <c r="K79" s="124" t="s">
        <v>555</v>
      </c>
      <c r="L79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79" s="23" t="e">
        <f>IF(AND(L79&lt;&gt;"",#REF!=""),"Tipologia","")</f>
        <v>#REF!</v>
      </c>
      <c r="N79" s="23" t="e">
        <f>IF(AND(L79&lt;&gt;"",#REF!=""),"Data","")</f>
        <v>#REF!</v>
      </c>
      <c r="O79" s="23" t="e">
        <f>IF(AND(L79&lt;&gt;"",#REF!=""),"Zona","")</f>
        <v>#REF!</v>
      </c>
      <c r="P79" s="23" t="e">
        <f>IF(AND(L79&lt;&gt;"",#REF!=""),"Circolo","")</f>
        <v>#REF!</v>
      </c>
      <c r="Q79" s="12" t="str">
        <f t="shared" si="5"/>
        <v/>
      </c>
      <c r="R79" s="6"/>
      <c r="S79" s="4"/>
      <c r="T79" s="4"/>
      <c r="U79" s="4"/>
      <c r="V79" s="4" t="str">
        <f>IFERROR(LOOKUP('Calendario Attività Giovanile'!#REF!,Tabella2[Colonna1],Tabella2[Colonna2]),"")</f>
        <v/>
      </c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</row>
    <row r="80" spans="1:35" ht="21" x14ac:dyDescent="0.25">
      <c r="A80" s="11"/>
      <c r="B80" s="114" t="s">
        <v>402</v>
      </c>
      <c r="C80" s="51" t="s">
        <v>82</v>
      </c>
      <c r="D80" s="46"/>
      <c r="E80" s="46" t="s">
        <v>24</v>
      </c>
      <c r="F80" s="46">
        <v>18</v>
      </c>
      <c r="G80" s="46"/>
      <c r="H80" s="84" t="s">
        <v>66</v>
      </c>
      <c r="I80" s="46" t="s">
        <v>47</v>
      </c>
      <c r="J80" s="46">
        <v>5</v>
      </c>
      <c r="K80" s="124" t="s">
        <v>555</v>
      </c>
      <c r="L80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80" s="23" t="e">
        <f>IF(AND(L80&lt;&gt;"",#REF!=""),"Tipologia","")</f>
        <v>#REF!</v>
      </c>
      <c r="N80" s="23" t="e">
        <f>IF(AND(L80&lt;&gt;"",#REF!=""),"Data","")</f>
        <v>#REF!</v>
      </c>
      <c r="O80" s="23" t="e">
        <f>IF(AND(L80&lt;&gt;"",#REF!=""),"Zona","")</f>
        <v>#REF!</v>
      </c>
      <c r="P80" s="23" t="e">
        <f>IF(AND(L80&lt;&gt;"",#REF!=""),"Circolo","")</f>
        <v>#REF!</v>
      </c>
      <c r="Q80" s="12" t="str">
        <f t="shared" si="5"/>
        <v/>
      </c>
      <c r="R80" s="6"/>
      <c r="S80" s="4"/>
      <c r="T80" s="4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2"/>
    </row>
    <row r="81" spans="1:36" ht="21" x14ac:dyDescent="0.25">
      <c r="A81" s="11"/>
      <c r="B81" s="114" t="s">
        <v>402</v>
      </c>
      <c r="C81" s="51" t="s">
        <v>82</v>
      </c>
      <c r="D81" s="46"/>
      <c r="E81" s="46" t="s">
        <v>23</v>
      </c>
      <c r="F81" s="46">
        <v>18</v>
      </c>
      <c r="G81" s="46" t="s">
        <v>80</v>
      </c>
      <c r="H81" s="84" t="s">
        <v>473</v>
      </c>
      <c r="I81" s="46" t="s">
        <v>259</v>
      </c>
      <c r="J81" s="46">
        <v>7</v>
      </c>
      <c r="K81" s="124" t="s">
        <v>555</v>
      </c>
      <c r="L81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81" s="23" t="e">
        <f>IF(AND(L81&lt;&gt;"",#REF!=""),"Tipologia","")</f>
        <v>#REF!</v>
      </c>
      <c r="N81" s="23" t="e">
        <f>IF(AND(L81&lt;&gt;"",#REF!=""),"Data","")</f>
        <v>#REF!</v>
      </c>
      <c r="O81" s="23" t="e">
        <f>IF(AND(L81&lt;&gt;"",#REF!=""),"Zona","")</f>
        <v>#REF!</v>
      </c>
      <c r="P81" s="23" t="e">
        <f>IF(AND(L81&lt;&gt;"",#REF!=""),"Circolo","")</f>
        <v>#REF!</v>
      </c>
      <c r="Q81" s="12" t="str">
        <f t="shared" si="5"/>
        <v/>
      </c>
      <c r="R81" s="6"/>
      <c r="S81" s="4"/>
      <c r="T81" s="4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2"/>
    </row>
    <row r="82" spans="1:36" ht="21" x14ac:dyDescent="0.25">
      <c r="A82" s="11"/>
      <c r="B82" s="114" t="s">
        <v>402</v>
      </c>
      <c r="C82" s="51" t="s">
        <v>82</v>
      </c>
      <c r="D82" s="46"/>
      <c r="E82" s="46" t="s">
        <v>25</v>
      </c>
      <c r="F82" s="46">
        <v>18</v>
      </c>
      <c r="G82" s="46" t="s">
        <v>80</v>
      </c>
      <c r="H82" s="84" t="s">
        <v>474</v>
      </c>
      <c r="I82" s="46" t="s">
        <v>468</v>
      </c>
      <c r="J82" s="46">
        <v>7</v>
      </c>
      <c r="K82" s="124" t="s">
        <v>555</v>
      </c>
      <c r="L82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82" s="23" t="e">
        <f>IF(AND(L82&lt;&gt;"",#REF!=""),"Tipologia","")</f>
        <v>#REF!</v>
      </c>
      <c r="N82" s="23" t="e">
        <f>IF(AND(L82&lt;&gt;"",#REF!=""),"Data","")</f>
        <v>#REF!</v>
      </c>
      <c r="O82" s="23" t="e">
        <f>IF(AND(L82&lt;&gt;"",#REF!=""),"Zona","")</f>
        <v>#REF!</v>
      </c>
      <c r="P82" s="23" t="e">
        <f>IF(AND(L82&lt;&gt;"",#REF!=""),"Circolo","")</f>
        <v>#REF!</v>
      </c>
      <c r="Q82" s="12" t="str">
        <f t="shared" si="5"/>
        <v/>
      </c>
      <c r="R82" s="6"/>
      <c r="S82" s="4"/>
      <c r="T82" s="4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2"/>
    </row>
    <row r="83" spans="1:36" ht="21" x14ac:dyDescent="0.25">
      <c r="A83" s="11"/>
      <c r="B83" s="114" t="s">
        <v>403</v>
      </c>
      <c r="C83" s="51" t="s">
        <v>82</v>
      </c>
      <c r="D83" s="46"/>
      <c r="E83" s="46" t="s">
        <v>61</v>
      </c>
      <c r="F83" s="46">
        <v>23</v>
      </c>
      <c r="G83" s="46">
        <v>25</v>
      </c>
      <c r="H83" s="84" t="s">
        <v>154</v>
      </c>
      <c r="I83" s="46" t="s">
        <v>111</v>
      </c>
      <c r="J83" s="46">
        <v>6</v>
      </c>
      <c r="K83" s="124" t="s">
        <v>562</v>
      </c>
      <c r="L83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83" s="23" t="e">
        <f>IF(AND(L83&lt;&gt;"",#REF!=""),"Tipologia","")</f>
        <v>#REF!</v>
      </c>
      <c r="N83" s="23" t="e">
        <f>IF(AND(L83&lt;&gt;"",#REF!=""),"Data","")</f>
        <v>#REF!</v>
      </c>
      <c r="O83" s="23" t="e">
        <f>IF(AND(L83&lt;&gt;"",#REF!=""),"Zona","")</f>
        <v>#REF!</v>
      </c>
      <c r="P83" s="23" t="e">
        <f>IF(AND(L83&lt;&gt;"",#REF!=""),"Circolo","")</f>
        <v>#REF!</v>
      </c>
      <c r="Q83" s="12" t="str">
        <f t="shared" si="5"/>
        <v/>
      </c>
      <c r="R83" s="6"/>
      <c r="S83" s="4"/>
      <c r="T83" s="4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2"/>
    </row>
    <row r="84" spans="1:36" ht="21" x14ac:dyDescent="0.25">
      <c r="A84" s="11"/>
      <c r="B84" s="114" t="s">
        <v>404</v>
      </c>
      <c r="C84" s="51" t="s">
        <v>82</v>
      </c>
      <c r="D84" s="46"/>
      <c r="E84" s="46" t="s">
        <v>25</v>
      </c>
      <c r="F84" s="46">
        <v>24</v>
      </c>
      <c r="G84" s="46" t="s">
        <v>80</v>
      </c>
      <c r="H84" s="84" t="s">
        <v>144</v>
      </c>
      <c r="I84" s="46" t="s">
        <v>155</v>
      </c>
      <c r="J84" s="46">
        <v>1</v>
      </c>
      <c r="K84" s="124" t="s">
        <v>554</v>
      </c>
      <c r="L84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84" s="23" t="e">
        <f>IF(AND(L84&lt;&gt;"",#REF!=""),"Tipologia","")</f>
        <v>#REF!</v>
      </c>
      <c r="N84" s="23" t="e">
        <f>IF(AND(L84&lt;&gt;"",#REF!=""),"Data","")</f>
        <v>#REF!</v>
      </c>
      <c r="O84" s="23" t="e">
        <f>IF(AND(L84&lt;&gt;"",#REF!=""),"Zona","")</f>
        <v>#REF!</v>
      </c>
      <c r="P84" s="23" t="e">
        <f>IF(AND(L84&lt;&gt;"",#REF!=""),"Circolo","")</f>
        <v>#REF!</v>
      </c>
      <c r="Q84" s="12" t="str">
        <f t="shared" si="5"/>
        <v/>
      </c>
      <c r="R84" s="6"/>
      <c r="S84" s="4"/>
      <c r="T84" s="4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2"/>
    </row>
    <row r="85" spans="1:36" ht="21" x14ac:dyDescent="0.25">
      <c r="A85" s="11"/>
      <c r="B85" s="114" t="s">
        <v>405</v>
      </c>
      <c r="C85" s="51" t="s">
        <v>82</v>
      </c>
      <c r="D85" s="46"/>
      <c r="E85" s="46" t="s">
        <v>19</v>
      </c>
      <c r="F85" s="46">
        <v>24</v>
      </c>
      <c r="G85" s="46" t="s">
        <v>406</v>
      </c>
      <c r="H85" s="84" t="s">
        <v>591</v>
      </c>
      <c r="I85" s="46" t="s">
        <v>174</v>
      </c>
      <c r="J85" s="46">
        <v>2</v>
      </c>
      <c r="K85" s="124" t="s">
        <v>556</v>
      </c>
      <c r="L85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85" s="23" t="e">
        <f>IF(AND(L85&lt;&gt;"",#REF!=""),"Tipologia","")</f>
        <v>#REF!</v>
      </c>
      <c r="N85" s="23" t="e">
        <f>IF(AND(L85&lt;&gt;"",#REF!=""),"Data","")</f>
        <v>#REF!</v>
      </c>
      <c r="O85" s="23" t="e">
        <f>IF(AND(L85&lt;&gt;"",#REF!=""),"Zona","")</f>
        <v>#REF!</v>
      </c>
      <c r="P85" s="23" t="e">
        <f>IF(AND(L85&lt;&gt;"",#REF!=""),"Circolo","")</f>
        <v>#REF!</v>
      </c>
      <c r="Q85" s="12" t="str">
        <f t="shared" si="5"/>
        <v/>
      </c>
      <c r="R85" s="6"/>
      <c r="S85" s="4"/>
      <c r="T85" s="4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2"/>
    </row>
    <row r="86" spans="1:36" ht="21" x14ac:dyDescent="0.25">
      <c r="A86" s="11"/>
      <c r="B86" s="114" t="s">
        <v>405</v>
      </c>
      <c r="C86" s="51" t="s">
        <v>82</v>
      </c>
      <c r="D86" s="46"/>
      <c r="E86" s="46" t="s">
        <v>19</v>
      </c>
      <c r="F86" s="46">
        <v>24</v>
      </c>
      <c r="G86" s="46">
        <v>25</v>
      </c>
      <c r="H86" s="84" t="s">
        <v>158</v>
      </c>
      <c r="I86" s="46" t="s">
        <v>159</v>
      </c>
      <c r="J86" s="46">
        <v>3</v>
      </c>
      <c r="K86" s="124" t="s">
        <v>556</v>
      </c>
      <c r="L86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86" s="23" t="e">
        <f>IF(AND(L86&lt;&gt;"",#REF!=""),"Tipologia","")</f>
        <v>#REF!</v>
      </c>
      <c r="N86" s="23" t="e">
        <f>IF(AND(L86&lt;&gt;"",#REF!=""),"Data","")</f>
        <v>#REF!</v>
      </c>
      <c r="O86" s="23" t="e">
        <f>IF(AND(L86&lt;&gt;"",#REF!=""),"Zona","")</f>
        <v>#REF!</v>
      </c>
      <c r="P86" s="23" t="e">
        <f>IF(AND(L86&lt;&gt;"",#REF!=""),"Circolo","")</f>
        <v>#REF!</v>
      </c>
      <c r="Q86" s="12" t="str">
        <f t="shared" si="5"/>
        <v/>
      </c>
      <c r="R86" s="6"/>
      <c r="S86" s="4"/>
      <c r="T86" s="4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2"/>
    </row>
    <row r="87" spans="1:36" s="17" customFormat="1" ht="21" x14ac:dyDescent="0.35">
      <c r="A87" s="11"/>
      <c r="B87" s="114" t="s">
        <v>405</v>
      </c>
      <c r="C87" s="51" t="s">
        <v>82</v>
      </c>
      <c r="D87" s="46"/>
      <c r="E87" s="46" t="s">
        <v>19</v>
      </c>
      <c r="F87" s="46">
        <v>24</v>
      </c>
      <c r="G87" s="46">
        <v>25</v>
      </c>
      <c r="H87" s="84" t="s">
        <v>160</v>
      </c>
      <c r="I87" s="46" t="s">
        <v>45</v>
      </c>
      <c r="J87" s="46">
        <v>5</v>
      </c>
      <c r="K87" s="124" t="s">
        <v>556</v>
      </c>
      <c r="L87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87" s="23" t="e">
        <f>IF(AND(L87&lt;&gt;"",#REF!=""),"Tipologia","")</f>
        <v>#REF!</v>
      </c>
      <c r="N87" s="23" t="e">
        <f>IF(AND(L87&lt;&gt;"",#REF!=""),"Data","")</f>
        <v>#REF!</v>
      </c>
      <c r="O87" s="23" t="e">
        <f>IF(AND(L87&lt;&gt;"",#REF!=""),"Zona","")</f>
        <v>#REF!</v>
      </c>
      <c r="P87" s="23" t="e">
        <f>IF(AND(L87&lt;&gt;"",#REF!=""),"Circolo","")</f>
        <v>#REF!</v>
      </c>
      <c r="Q87" s="12" t="str">
        <f t="shared" si="5"/>
        <v/>
      </c>
      <c r="R87" s="6"/>
      <c r="S87" s="4"/>
      <c r="T87" s="4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</row>
    <row r="88" spans="1:36" ht="21" x14ac:dyDescent="0.25">
      <c r="A88" s="11"/>
      <c r="B88" s="114" t="s">
        <v>405</v>
      </c>
      <c r="C88" s="51" t="s">
        <v>82</v>
      </c>
      <c r="D88" s="46"/>
      <c r="E88" s="46" t="s">
        <v>19</v>
      </c>
      <c r="F88" s="46">
        <v>24</v>
      </c>
      <c r="G88" s="46" t="s">
        <v>406</v>
      </c>
      <c r="H88" s="84" t="s">
        <v>586</v>
      </c>
      <c r="I88" s="46" t="s">
        <v>468</v>
      </c>
      <c r="J88" s="46">
        <v>6</v>
      </c>
      <c r="K88" s="124" t="s">
        <v>556</v>
      </c>
      <c r="L88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M88" s="23" t="e">
        <f>IF(AND(L88&lt;&gt;"",#REF!=""),"Tipologia","")</f>
        <v>#REF!</v>
      </c>
      <c r="N88" s="23" t="e">
        <f>IF(AND(L88&lt;&gt;"",#REF!=""),"Data","")</f>
        <v>#REF!</v>
      </c>
      <c r="O88" s="23" t="e">
        <f>IF(AND(L88&lt;&gt;"",#REF!=""),"Zona","")</f>
        <v>#REF!</v>
      </c>
      <c r="P88" s="23" t="e">
        <f>IF(AND(L88&lt;&gt;"",#REF!=""),"Circolo","")</f>
        <v>#REF!</v>
      </c>
      <c r="Q88" s="12" t="str">
        <f t="shared" si="5"/>
        <v/>
      </c>
      <c r="R88" s="6"/>
      <c r="S88" s="4"/>
      <c r="T88" s="4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2"/>
    </row>
    <row r="89" spans="1:36" ht="21" x14ac:dyDescent="0.25">
      <c r="A89" s="11"/>
      <c r="B89" s="114" t="s">
        <v>406</v>
      </c>
      <c r="C89" s="51" t="s">
        <v>82</v>
      </c>
      <c r="D89" s="46"/>
      <c r="E89" s="46" t="s">
        <v>23</v>
      </c>
      <c r="F89" s="46">
        <v>25</v>
      </c>
      <c r="G89" s="46"/>
      <c r="H89" s="84" t="s">
        <v>587</v>
      </c>
      <c r="I89" s="46" t="s">
        <v>588</v>
      </c>
      <c r="J89" s="46">
        <v>3</v>
      </c>
      <c r="K89" s="124" t="s">
        <v>555</v>
      </c>
      <c r="L89" s="48"/>
      <c r="M89" s="48"/>
      <c r="N89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89" s="23" t="e">
        <f>IF(AND(N89&lt;&gt;"",#REF!=""),"Tipologia","")</f>
        <v>#REF!</v>
      </c>
      <c r="P89" s="23" t="e">
        <f>IF(AND(N89&lt;&gt;"",#REF!=""),"Data","")</f>
        <v>#REF!</v>
      </c>
      <c r="Q89" s="23" t="e">
        <f>IF(AND(N89&lt;&gt;"",#REF!=""),"Zona","")</f>
        <v>#REF!</v>
      </c>
      <c r="R89" s="23" t="e">
        <f>IF(AND(N89&lt;&gt;"",#REF!=""),"Circolo","")</f>
        <v>#REF!</v>
      </c>
      <c r="S89" s="12" t="str">
        <f t="shared" si="5"/>
        <v/>
      </c>
      <c r="T89" s="6"/>
      <c r="U89" s="4"/>
      <c r="V89" s="4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</row>
    <row r="90" spans="1:36" ht="21" x14ac:dyDescent="0.25">
      <c r="A90" s="11"/>
      <c r="B90" s="114" t="s">
        <v>406</v>
      </c>
      <c r="C90" s="51" t="s">
        <v>82</v>
      </c>
      <c r="D90" s="46"/>
      <c r="E90" s="46" t="s">
        <v>25</v>
      </c>
      <c r="F90" s="46">
        <v>25</v>
      </c>
      <c r="G90" s="46" t="s">
        <v>80</v>
      </c>
      <c r="H90" s="84" t="s">
        <v>64</v>
      </c>
      <c r="I90" s="46" t="s">
        <v>161</v>
      </c>
      <c r="J90" s="46">
        <v>4</v>
      </c>
      <c r="K90" s="124" t="s">
        <v>555</v>
      </c>
      <c r="L90" s="13"/>
      <c r="M90" s="13"/>
      <c r="N90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90" s="23" t="e">
        <f>IF(AND(N90&lt;&gt;"",#REF!=""),"Tipologia","")</f>
        <v>#REF!</v>
      </c>
      <c r="P90" s="23" t="e">
        <f>IF(AND(N90&lt;&gt;"",#REF!=""),"Data","")</f>
        <v>#REF!</v>
      </c>
      <c r="Q90" s="23" t="e">
        <f>IF(AND(N90&lt;&gt;"",#REF!=""),"Zona","")</f>
        <v>#REF!</v>
      </c>
      <c r="R90" s="23" t="e">
        <f>IF(AND(N90&lt;&gt;"",#REF!=""),"Circolo","")</f>
        <v>#REF!</v>
      </c>
      <c r="S90" s="12" t="str">
        <f t="shared" si="5"/>
        <v/>
      </c>
      <c r="T90" s="6"/>
      <c r="U90" s="4"/>
      <c r="V90" s="4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</row>
    <row r="91" spans="1:36" ht="21" x14ac:dyDescent="0.25">
      <c r="A91" s="11"/>
      <c r="B91" s="114" t="s">
        <v>406</v>
      </c>
      <c r="C91" s="51" t="s">
        <v>82</v>
      </c>
      <c r="D91" s="46"/>
      <c r="E91" s="46" t="s">
        <v>23</v>
      </c>
      <c r="F91" s="46">
        <v>25</v>
      </c>
      <c r="G91" s="46" t="s">
        <v>80</v>
      </c>
      <c r="H91" s="84" t="s">
        <v>476</v>
      </c>
      <c r="I91" s="46" t="s">
        <v>206</v>
      </c>
      <c r="J91" s="46">
        <v>7</v>
      </c>
      <c r="K91" s="124" t="s">
        <v>555</v>
      </c>
      <c r="L91" s="13"/>
      <c r="M91" s="13"/>
      <c r="N91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91" s="23" t="e">
        <f>IF(AND(N91&lt;&gt;"",#REF!=""),"Tipologia","")</f>
        <v>#REF!</v>
      </c>
      <c r="P91" s="23" t="e">
        <f>IF(AND(N91&lt;&gt;"",#REF!=""),"Data","")</f>
        <v>#REF!</v>
      </c>
      <c r="Q91" s="23" t="e">
        <f>IF(AND(N91&lt;&gt;"",#REF!=""),"Zona","")</f>
        <v>#REF!</v>
      </c>
      <c r="R91" s="23" t="e">
        <f>IF(AND(N91&lt;&gt;"",#REF!=""),"Circolo","")</f>
        <v>#REF!</v>
      </c>
      <c r="S91" s="12" t="str">
        <f t="shared" si="5"/>
        <v/>
      </c>
      <c r="T91" s="6"/>
      <c r="U91" s="4"/>
      <c r="V91" s="4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</row>
    <row r="92" spans="1:36" ht="21" x14ac:dyDescent="0.25">
      <c r="A92" s="11"/>
      <c r="B92" s="114" t="s">
        <v>538</v>
      </c>
      <c r="C92" s="51" t="s">
        <v>82</v>
      </c>
      <c r="D92" s="46"/>
      <c r="E92" s="46" t="s">
        <v>72</v>
      </c>
      <c r="F92" s="46">
        <v>29</v>
      </c>
      <c r="G92" s="46" t="s">
        <v>530</v>
      </c>
      <c r="H92" s="84" t="s">
        <v>601</v>
      </c>
      <c r="I92" s="46" t="s">
        <v>137</v>
      </c>
      <c r="J92" s="46">
        <v>2</v>
      </c>
      <c r="K92" s="124" t="s">
        <v>559</v>
      </c>
      <c r="L92" s="13"/>
      <c r="M92" s="13"/>
      <c r="N92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92" s="23" t="e">
        <f>IF(AND(N92&lt;&gt;"",#REF!=""),"Tipologia","")</f>
        <v>#REF!</v>
      </c>
      <c r="P92" s="23" t="e">
        <f>IF(AND(N92&lt;&gt;"",#REF!=""),"Data","")</f>
        <v>#REF!</v>
      </c>
      <c r="Q92" s="23" t="e">
        <f>IF(AND(N92&lt;&gt;"",#REF!=""),"Zona","")</f>
        <v>#REF!</v>
      </c>
      <c r="R92" s="23" t="e">
        <f>IF(AND(N92&lt;&gt;"",#REF!=""),"Circolo","")</f>
        <v>#REF!</v>
      </c>
      <c r="S92" s="12" t="str">
        <f t="shared" si="5"/>
        <v/>
      </c>
      <c r="T92" s="6"/>
      <c r="U92" s="4"/>
      <c r="V92" s="4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</row>
    <row r="93" spans="1:36" ht="21" x14ac:dyDescent="0.25">
      <c r="A93" s="11"/>
      <c r="B93" s="114" t="s">
        <v>80</v>
      </c>
      <c r="C93" s="51" t="s">
        <v>83</v>
      </c>
      <c r="D93" s="46"/>
      <c r="E93" s="46"/>
      <c r="F93" s="46"/>
      <c r="G93" s="46" t="s">
        <v>80</v>
      </c>
      <c r="H93" s="84" t="s">
        <v>3</v>
      </c>
      <c r="I93" s="46"/>
      <c r="J93" s="46"/>
      <c r="K93" s="124" t="s">
        <v>80</v>
      </c>
      <c r="L93" s="13"/>
      <c r="M93" s="13"/>
      <c r="N93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93" s="23" t="e">
        <f>IF(AND(N93&lt;&gt;"",#REF!=""),"Tipologia","")</f>
        <v>#REF!</v>
      </c>
      <c r="P93" s="23" t="e">
        <f>IF(AND(N93&lt;&gt;"",#REF!=""),"Data","")</f>
        <v>#REF!</v>
      </c>
      <c r="Q93" s="23" t="e">
        <f>IF(AND(N93&lt;&gt;"",#REF!=""),"Zona","")</f>
        <v>#REF!</v>
      </c>
      <c r="R93" s="23" t="e">
        <f>IF(AND(N93&lt;&gt;"",#REF!=""),"Circolo","")</f>
        <v>#REF!</v>
      </c>
      <c r="S93" s="12" t="str">
        <f t="shared" si="5"/>
        <v/>
      </c>
      <c r="T93" s="6"/>
      <c r="U93" s="4"/>
      <c r="V93" s="4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</row>
    <row r="94" spans="1:36" ht="21" x14ac:dyDescent="0.25">
      <c r="A94" s="11"/>
      <c r="B94" s="114" t="s">
        <v>391</v>
      </c>
      <c r="C94" s="51" t="s">
        <v>83</v>
      </c>
      <c r="D94" s="46"/>
      <c r="E94" s="46" t="s">
        <v>25</v>
      </c>
      <c r="F94" s="46">
        <v>1</v>
      </c>
      <c r="G94" s="46" t="s">
        <v>80</v>
      </c>
      <c r="H94" s="84" t="s">
        <v>162</v>
      </c>
      <c r="I94" s="46" t="s">
        <v>49</v>
      </c>
      <c r="J94" s="46">
        <v>1</v>
      </c>
      <c r="K94" s="124" t="s">
        <v>554</v>
      </c>
      <c r="L94" s="13"/>
      <c r="M94" s="13"/>
      <c r="N94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94" s="23" t="e">
        <f>IF(AND(N94&lt;&gt;"",#REF!=""),"Tipologia","")</f>
        <v>#REF!</v>
      </c>
      <c r="P94" s="23" t="e">
        <f>IF(AND(N94&lt;&gt;"",#REF!=""),"Data","")</f>
        <v>#REF!</v>
      </c>
      <c r="Q94" s="23" t="e">
        <f>IF(AND(N94&lt;&gt;"",#REF!=""),"Zona","")</f>
        <v>#REF!</v>
      </c>
      <c r="R94" s="23" t="e">
        <f>IF(AND(N94&lt;&gt;"",#REF!=""),"Circolo","")</f>
        <v>#REF!</v>
      </c>
      <c r="S94" s="12" t="str">
        <f t="shared" si="5"/>
        <v/>
      </c>
      <c r="T94" s="6"/>
      <c r="U94" s="4"/>
      <c r="V94" s="4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</row>
    <row r="95" spans="1:36" ht="21" x14ac:dyDescent="0.25">
      <c r="A95" s="11"/>
      <c r="B95" s="114" t="s">
        <v>390</v>
      </c>
      <c r="C95" s="51" t="s">
        <v>83</v>
      </c>
      <c r="D95" s="46"/>
      <c r="E95" s="46" t="s">
        <v>22</v>
      </c>
      <c r="F95" s="46">
        <v>1</v>
      </c>
      <c r="G95" s="46">
        <v>2</v>
      </c>
      <c r="H95" s="84" t="s">
        <v>163</v>
      </c>
      <c r="I95" s="46" t="s">
        <v>53</v>
      </c>
      <c r="J95" s="46">
        <v>3</v>
      </c>
      <c r="K95" s="124" t="s">
        <v>556</v>
      </c>
      <c r="L95" s="13"/>
      <c r="M95" s="13"/>
      <c r="N95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95" s="23" t="e">
        <f>IF(AND(N95&lt;&gt;"",#REF!=""),"Tipologia","")</f>
        <v>#REF!</v>
      </c>
      <c r="P95" s="23" t="e">
        <f>IF(AND(N95&lt;&gt;"",#REF!=""),"Data","")</f>
        <v>#REF!</v>
      </c>
      <c r="Q95" s="23" t="e">
        <f>IF(AND(N95&lt;&gt;"",#REF!=""),"Zona","")</f>
        <v>#REF!</v>
      </c>
      <c r="R95" s="23" t="e">
        <f>IF(AND(N95&lt;&gt;"",#REF!=""),"Circolo","")</f>
        <v>#REF!</v>
      </c>
      <c r="S95" s="12" t="str">
        <f t="shared" si="5"/>
        <v/>
      </c>
      <c r="T95" s="6"/>
      <c r="U95" s="4"/>
      <c r="V95" s="4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</row>
    <row r="96" spans="1:36" ht="21" x14ac:dyDescent="0.25">
      <c r="A96" s="11"/>
      <c r="B96" s="114" t="s">
        <v>391</v>
      </c>
      <c r="C96" s="51" t="s">
        <v>83</v>
      </c>
      <c r="D96" s="46"/>
      <c r="E96" s="46" t="s">
        <v>23</v>
      </c>
      <c r="F96" s="46">
        <v>1</v>
      </c>
      <c r="G96" s="46"/>
      <c r="H96" s="84" t="s">
        <v>596</v>
      </c>
      <c r="I96" s="46" t="s">
        <v>595</v>
      </c>
      <c r="J96" s="46">
        <v>4</v>
      </c>
      <c r="K96" s="124" t="s">
        <v>554</v>
      </c>
      <c r="L96" s="13"/>
      <c r="M96" s="13"/>
      <c r="N96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96" s="23" t="e">
        <f>IF(AND(N96&lt;&gt;"",#REF!=""),"Tipologia","")</f>
        <v>#REF!</v>
      </c>
      <c r="P96" s="23" t="e">
        <f>IF(AND(N96&lt;&gt;"",#REF!=""),"Data","")</f>
        <v>#REF!</v>
      </c>
      <c r="Q96" s="23" t="e">
        <f>IF(AND(N96&lt;&gt;"",#REF!=""),"Zona","")</f>
        <v>#REF!</v>
      </c>
      <c r="R96" s="23" t="e">
        <f>IF(AND(N96&lt;&gt;"",#REF!=""),"Circolo","")</f>
        <v>#REF!</v>
      </c>
      <c r="S96" s="12" t="str">
        <f t="shared" si="5"/>
        <v/>
      </c>
      <c r="T96" s="6"/>
      <c r="U96" s="4"/>
      <c r="V96" s="4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</row>
    <row r="97" spans="1:36" ht="21" x14ac:dyDescent="0.25">
      <c r="A97" s="11"/>
      <c r="B97" s="114" t="s">
        <v>391</v>
      </c>
      <c r="C97" s="51" t="s">
        <v>83</v>
      </c>
      <c r="D97" s="46"/>
      <c r="E97" s="46" t="s">
        <v>23</v>
      </c>
      <c r="F97" s="46">
        <v>1</v>
      </c>
      <c r="G97" s="46"/>
      <c r="H97" s="84" t="s">
        <v>471</v>
      </c>
      <c r="I97" s="46" t="s">
        <v>352</v>
      </c>
      <c r="J97" s="46">
        <v>7</v>
      </c>
      <c r="K97" s="124" t="s">
        <v>554</v>
      </c>
      <c r="L97" s="13"/>
      <c r="M97" s="13"/>
      <c r="N97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97" s="23" t="e">
        <f>IF(AND(N97&lt;&gt;"",#REF!=""),"Tipologia","")</f>
        <v>#REF!</v>
      </c>
      <c r="P97" s="23" t="e">
        <f>IF(AND(N97&lt;&gt;"",#REF!=""),"Data","")</f>
        <v>#REF!</v>
      </c>
      <c r="Q97" s="23" t="e">
        <f>IF(AND(N97&lt;&gt;"",#REF!=""),"Zona","")</f>
        <v>#REF!</v>
      </c>
      <c r="R97" s="23" t="e">
        <f>IF(AND(N97&lt;&gt;"",#REF!=""),"Circolo","")</f>
        <v>#REF!</v>
      </c>
      <c r="S97" s="12" t="str">
        <f t="shared" si="5"/>
        <v/>
      </c>
      <c r="T97" s="6"/>
      <c r="U97" s="4"/>
      <c r="V97" s="4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</row>
    <row r="98" spans="1:36" ht="21" x14ac:dyDescent="0.25">
      <c r="A98" s="11"/>
      <c r="B98" s="114" t="s">
        <v>391</v>
      </c>
      <c r="C98" s="51" t="s">
        <v>83</v>
      </c>
      <c r="D98" s="46"/>
      <c r="E98" s="46" t="s">
        <v>23</v>
      </c>
      <c r="F98" s="46">
        <v>1</v>
      </c>
      <c r="G98" s="46" t="s">
        <v>80</v>
      </c>
      <c r="H98" s="84" t="s">
        <v>478</v>
      </c>
      <c r="I98" s="46" t="s">
        <v>259</v>
      </c>
      <c r="J98" s="46">
        <v>7</v>
      </c>
      <c r="K98" s="124" t="s">
        <v>554</v>
      </c>
      <c r="L98" s="13"/>
      <c r="M98" s="13"/>
      <c r="N98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98" s="23" t="e">
        <f>IF(AND(N98&lt;&gt;"",#REF!=""),"Tipologia","")</f>
        <v>#REF!</v>
      </c>
      <c r="P98" s="23" t="e">
        <f>IF(AND(N98&lt;&gt;"",#REF!=""),"Data","")</f>
        <v>#REF!</v>
      </c>
      <c r="Q98" s="23" t="e">
        <f>IF(AND(N98&lt;&gt;"",#REF!=""),"Zona","")</f>
        <v>#REF!</v>
      </c>
      <c r="R98" s="23" t="e">
        <f>IF(AND(N98&lt;&gt;"",#REF!=""),"Circolo","")</f>
        <v>#REF!</v>
      </c>
      <c r="S98" s="12" t="str">
        <f t="shared" si="5"/>
        <v/>
      </c>
      <c r="T98" s="6"/>
      <c r="U98" s="4"/>
      <c r="V98" s="4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</row>
    <row r="99" spans="1:36" ht="21" x14ac:dyDescent="0.25">
      <c r="A99" s="11"/>
      <c r="B99" s="114" t="s">
        <v>392</v>
      </c>
      <c r="C99" s="51" t="s">
        <v>83</v>
      </c>
      <c r="D99" s="46"/>
      <c r="E99" s="46" t="s">
        <v>25</v>
      </c>
      <c r="F99" s="46">
        <v>2</v>
      </c>
      <c r="G99" s="46" t="s">
        <v>80</v>
      </c>
      <c r="H99" s="84" t="s">
        <v>64</v>
      </c>
      <c r="I99" s="46" t="s">
        <v>164</v>
      </c>
      <c r="J99" s="46">
        <v>5</v>
      </c>
      <c r="K99" s="124" t="s">
        <v>555</v>
      </c>
      <c r="L99" s="13"/>
      <c r="M99" s="13"/>
      <c r="N99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99" s="23" t="e">
        <f>IF(AND(N99&lt;&gt;"",#REF!=""),"Tipologia","")</f>
        <v>#REF!</v>
      </c>
      <c r="P99" s="23" t="e">
        <f>IF(AND(N99&lt;&gt;"",#REF!=""),"Data","")</f>
        <v>#REF!</v>
      </c>
      <c r="Q99" s="23" t="e">
        <f>IF(AND(N99&lt;&gt;"",#REF!=""),"Zona","")</f>
        <v>#REF!</v>
      </c>
      <c r="R99" s="23" t="e">
        <f>IF(AND(N99&lt;&gt;"",#REF!=""),"Circolo","")</f>
        <v>#REF!</v>
      </c>
      <c r="S99" s="12" t="str">
        <f t="shared" si="5"/>
        <v/>
      </c>
      <c r="T99" s="6"/>
      <c r="U99" s="4"/>
      <c r="V99" s="4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</row>
    <row r="100" spans="1:36" ht="21" x14ac:dyDescent="0.25">
      <c r="A100" s="11"/>
      <c r="B100" s="114" t="s">
        <v>392</v>
      </c>
      <c r="C100" s="51" t="s">
        <v>83</v>
      </c>
      <c r="D100" s="46"/>
      <c r="E100" s="46" t="s">
        <v>25</v>
      </c>
      <c r="F100" s="46">
        <v>2</v>
      </c>
      <c r="G100" s="46" t="s">
        <v>80</v>
      </c>
      <c r="H100" s="84" t="s">
        <v>165</v>
      </c>
      <c r="I100" s="46" t="s">
        <v>145</v>
      </c>
      <c r="J100" s="46">
        <v>6</v>
      </c>
      <c r="K100" s="124" t="s">
        <v>555</v>
      </c>
      <c r="L100" s="13"/>
      <c r="M100" s="13"/>
      <c r="N100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00" s="23" t="e">
        <f>IF(AND(N100&lt;&gt;"",#REF!=""),"Tipologia","")</f>
        <v>#REF!</v>
      </c>
      <c r="P100" s="23" t="e">
        <f>IF(AND(N100&lt;&gt;"",#REF!=""),"Data","")</f>
        <v>#REF!</v>
      </c>
      <c r="Q100" s="23" t="e">
        <f>IF(AND(N100&lt;&gt;"",#REF!=""),"Zona","")</f>
        <v>#REF!</v>
      </c>
      <c r="R100" s="23" t="e">
        <f>IF(AND(N100&lt;&gt;"",#REF!=""),"Circolo","")</f>
        <v>#REF!</v>
      </c>
      <c r="S100" s="12" t="str">
        <f t="shared" si="5"/>
        <v/>
      </c>
      <c r="T100" s="6"/>
      <c r="U100" s="4"/>
      <c r="V100" s="4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</row>
    <row r="101" spans="1:36" ht="21" x14ac:dyDescent="0.25">
      <c r="A101" s="11"/>
      <c r="B101" s="114" t="s">
        <v>392</v>
      </c>
      <c r="C101" s="51" t="s">
        <v>83</v>
      </c>
      <c r="D101" s="46"/>
      <c r="E101" s="46" t="s">
        <v>23</v>
      </c>
      <c r="F101" s="46">
        <v>2</v>
      </c>
      <c r="G101" s="46" t="s">
        <v>80</v>
      </c>
      <c r="H101" s="84" t="s">
        <v>479</v>
      </c>
      <c r="I101" s="46" t="s">
        <v>314</v>
      </c>
      <c r="J101" s="46">
        <v>7</v>
      </c>
      <c r="K101" s="124" t="s">
        <v>555</v>
      </c>
      <c r="N101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01" s="23" t="e">
        <f>IF(AND(N101&lt;&gt;"",#REF!=""),"Tipologia","")</f>
        <v>#REF!</v>
      </c>
      <c r="P101" s="23" t="e">
        <f>IF(AND(N101&lt;&gt;"",#REF!=""),"Data","")</f>
        <v>#REF!</v>
      </c>
      <c r="Q101" s="23" t="e">
        <f>IF(AND(N101&lt;&gt;"",#REF!=""),"Zona","")</f>
        <v>#REF!</v>
      </c>
      <c r="R101" s="23" t="e">
        <f>IF(AND(N101&lt;&gt;"",#REF!=""),"Circolo","")</f>
        <v>#REF!</v>
      </c>
      <c r="S101" s="12" t="str">
        <f t="shared" si="5"/>
        <v/>
      </c>
      <c r="T101" s="6"/>
      <c r="U101" s="4"/>
      <c r="V101" s="4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</row>
    <row r="102" spans="1:36" ht="21" x14ac:dyDescent="0.25">
      <c r="A102" s="11"/>
      <c r="B102" s="114" t="s">
        <v>392</v>
      </c>
      <c r="C102" s="51" t="s">
        <v>83</v>
      </c>
      <c r="D102" s="46"/>
      <c r="E102" s="46" t="s">
        <v>23</v>
      </c>
      <c r="F102" s="46">
        <v>2</v>
      </c>
      <c r="G102" s="46" t="s">
        <v>80</v>
      </c>
      <c r="H102" s="84" t="s">
        <v>480</v>
      </c>
      <c r="I102" s="46" t="s">
        <v>206</v>
      </c>
      <c r="J102" s="46">
        <v>7</v>
      </c>
      <c r="K102" s="124" t="s">
        <v>555</v>
      </c>
      <c r="N102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02" s="23" t="e">
        <f>IF(AND(N102&lt;&gt;"",#REF!=""),"Tipologia","")</f>
        <v>#REF!</v>
      </c>
      <c r="P102" s="23" t="e">
        <f>IF(AND(N102&lt;&gt;"",#REF!=""),"Data","")</f>
        <v>#REF!</v>
      </c>
      <c r="Q102" s="23" t="e">
        <f>IF(AND(N102&lt;&gt;"",#REF!=""),"Zona","")</f>
        <v>#REF!</v>
      </c>
      <c r="R102" s="23" t="e">
        <f>IF(AND(N102&lt;&gt;"",#REF!=""),"Circolo","")</f>
        <v>#REF!</v>
      </c>
      <c r="S102" s="12" t="str">
        <f t="shared" si="5"/>
        <v/>
      </c>
      <c r="T102" s="6"/>
      <c r="U102" s="4"/>
      <c r="V102" s="4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</row>
    <row r="103" spans="1:36" ht="21" x14ac:dyDescent="0.25">
      <c r="A103" s="11"/>
      <c r="B103" s="114" t="s">
        <v>392</v>
      </c>
      <c r="C103" s="51" t="s">
        <v>83</v>
      </c>
      <c r="D103" s="46"/>
      <c r="E103" s="46" t="s">
        <v>25</v>
      </c>
      <c r="F103" s="46">
        <v>2</v>
      </c>
      <c r="G103" s="46" t="s">
        <v>80</v>
      </c>
      <c r="H103" s="84" t="s">
        <v>481</v>
      </c>
      <c r="I103" s="46" t="s">
        <v>468</v>
      </c>
      <c r="J103" s="46">
        <v>7</v>
      </c>
      <c r="K103" s="124" t="s">
        <v>555</v>
      </c>
      <c r="N103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03" s="23" t="e">
        <f>IF(AND(N103&lt;&gt;"",#REF!=""),"Tipologia","")</f>
        <v>#REF!</v>
      </c>
      <c r="P103" s="23" t="e">
        <f>IF(AND(N103&lt;&gt;"",#REF!=""),"Data","")</f>
        <v>#REF!</v>
      </c>
      <c r="Q103" s="23" t="e">
        <f>IF(AND(N103&lt;&gt;"",#REF!=""),"Zona","")</f>
        <v>#REF!</v>
      </c>
      <c r="R103" s="23" t="e">
        <f>IF(AND(N103&lt;&gt;"",#REF!=""),"Circolo","")</f>
        <v>#REF!</v>
      </c>
      <c r="S103" s="12" t="str">
        <f t="shared" si="5"/>
        <v/>
      </c>
      <c r="T103" s="6"/>
      <c r="U103" s="4"/>
      <c r="V103" s="4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</row>
    <row r="104" spans="1:36" ht="21" x14ac:dyDescent="0.25">
      <c r="A104" s="11"/>
      <c r="B104" s="114" t="s">
        <v>539</v>
      </c>
      <c r="C104" s="51" t="s">
        <v>83</v>
      </c>
      <c r="D104" s="46"/>
      <c r="E104" s="46" t="s">
        <v>21</v>
      </c>
      <c r="F104" s="46">
        <v>6</v>
      </c>
      <c r="G104" s="46" t="s">
        <v>408</v>
      </c>
      <c r="H104" s="84" t="s">
        <v>534</v>
      </c>
      <c r="I104" s="46" t="s">
        <v>279</v>
      </c>
      <c r="J104" s="46">
        <v>3</v>
      </c>
      <c r="K104" s="124" t="s">
        <v>559</v>
      </c>
      <c r="L104" s="13"/>
      <c r="M104" s="13"/>
      <c r="N104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04" s="23" t="e">
        <f>IF(AND(N104&lt;&gt;"",#REF!=""),"Tipologia","")</f>
        <v>#REF!</v>
      </c>
      <c r="P104" s="23" t="e">
        <f>IF(AND(N104&lt;&gt;"",#REF!=""),"Data","")</f>
        <v>#REF!</v>
      </c>
      <c r="Q104" s="23" t="e">
        <f>IF(AND(N104&lt;&gt;"",#REF!=""),"Zona","")</f>
        <v>#REF!</v>
      </c>
      <c r="R104" s="23" t="e">
        <f>IF(AND(N104&lt;&gt;"",#REF!=""),"Circolo","")</f>
        <v>#REF!</v>
      </c>
      <c r="S104" s="12" t="str">
        <f t="shared" si="5"/>
        <v/>
      </c>
      <c r="T104" s="6"/>
      <c r="U104" s="4"/>
      <c r="V104" s="4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</row>
    <row r="105" spans="1:36" ht="21" x14ac:dyDescent="0.25">
      <c r="A105" s="11"/>
      <c r="B105" s="114" t="s">
        <v>539</v>
      </c>
      <c r="C105" s="51" t="s">
        <v>83</v>
      </c>
      <c r="D105" s="46"/>
      <c r="E105" s="46" t="s">
        <v>21</v>
      </c>
      <c r="F105" s="46">
        <v>6</v>
      </c>
      <c r="G105" s="46" t="s">
        <v>408</v>
      </c>
      <c r="H105" s="84" t="s">
        <v>535</v>
      </c>
      <c r="I105" s="46" t="s">
        <v>279</v>
      </c>
      <c r="J105" s="46">
        <v>3</v>
      </c>
      <c r="K105" s="124" t="s">
        <v>559</v>
      </c>
      <c r="L105" s="13"/>
      <c r="M105" s="13"/>
      <c r="N105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05" s="23" t="e">
        <f>IF(AND(N105&lt;&gt;"",#REF!=""),"Tipologia","")</f>
        <v>#REF!</v>
      </c>
      <c r="P105" s="23" t="e">
        <f>IF(AND(N105&lt;&gt;"",#REF!=""),"Data","")</f>
        <v>#REF!</v>
      </c>
      <c r="Q105" s="23" t="e">
        <f>IF(AND(N105&lt;&gt;"",#REF!=""),"Zona","")</f>
        <v>#REF!</v>
      </c>
      <c r="R105" s="23" t="e">
        <f>IF(AND(N105&lt;&gt;"",#REF!=""),"Circolo","")</f>
        <v>#REF!</v>
      </c>
      <c r="S105" s="12" t="str">
        <f t="shared" si="5"/>
        <v/>
      </c>
      <c r="T105" s="6"/>
      <c r="U105" s="4"/>
      <c r="V105" s="4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</row>
    <row r="106" spans="1:36" ht="21" x14ac:dyDescent="0.25">
      <c r="A106" s="11"/>
      <c r="B106" s="114" t="s">
        <v>407</v>
      </c>
      <c r="C106" s="51" t="s">
        <v>83</v>
      </c>
      <c r="D106" s="46"/>
      <c r="E106" s="46" t="s">
        <v>21</v>
      </c>
      <c r="F106" s="46">
        <v>7</v>
      </c>
      <c r="G106" s="46">
        <v>9</v>
      </c>
      <c r="H106" s="84" t="s">
        <v>166</v>
      </c>
      <c r="I106" s="46" t="s">
        <v>123</v>
      </c>
      <c r="J106" s="46">
        <v>1</v>
      </c>
      <c r="K106" s="124" t="s">
        <v>562</v>
      </c>
      <c r="L106" s="13"/>
      <c r="M106" s="13"/>
      <c r="N106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06" s="23" t="e">
        <f>IF(AND(N106&lt;&gt;"",#REF!=""),"Tipologia","")</f>
        <v>#REF!</v>
      </c>
      <c r="P106" s="23" t="e">
        <f>IF(AND(N106&lt;&gt;"",#REF!=""),"Data","")</f>
        <v>#REF!</v>
      </c>
      <c r="Q106" s="23" t="e">
        <f>IF(AND(N106&lt;&gt;"",#REF!=""),"Zona","")</f>
        <v>#REF!</v>
      </c>
      <c r="R106" s="23" t="e">
        <f>IF(AND(N106&lt;&gt;"",#REF!=""),"Circolo","")</f>
        <v>#REF!</v>
      </c>
      <c r="S106" s="12" t="str">
        <f t="shared" si="5"/>
        <v/>
      </c>
      <c r="T106" s="6"/>
      <c r="U106" s="4"/>
      <c r="V106" s="4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</row>
    <row r="107" spans="1:36" ht="21" x14ac:dyDescent="0.25">
      <c r="A107" s="11"/>
      <c r="B107" s="114" t="s">
        <v>407</v>
      </c>
      <c r="C107" s="51" t="s">
        <v>83</v>
      </c>
      <c r="D107" s="46"/>
      <c r="E107" s="46" t="s">
        <v>21</v>
      </c>
      <c r="F107" s="46">
        <v>7</v>
      </c>
      <c r="G107" s="46">
        <v>9</v>
      </c>
      <c r="H107" s="84" t="s">
        <v>167</v>
      </c>
      <c r="I107" s="46" t="s">
        <v>168</v>
      </c>
      <c r="J107" s="46">
        <v>2</v>
      </c>
      <c r="K107" s="124" t="s">
        <v>562</v>
      </c>
      <c r="L107" s="13"/>
      <c r="M107" s="13"/>
      <c r="N107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07" s="23" t="e">
        <f>IF(AND(N107&lt;&gt;"",#REF!=""),"Tipologia","")</f>
        <v>#REF!</v>
      </c>
      <c r="P107" s="23" t="e">
        <f>IF(AND(N107&lt;&gt;"",#REF!=""),"Data","")</f>
        <v>#REF!</v>
      </c>
      <c r="Q107" s="23" t="e">
        <f>IF(AND(N107&lt;&gt;"",#REF!=""),"Zona","")</f>
        <v>#REF!</v>
      </c>
      <c r="R107" s="23" t="e">
        <f>IF(AND(N107&lt;&gt;"",#REF!=""),"Circolo","")</f>
        <v>#REF!</v>
      </c>
      <c r="S107" s="12" t="str">
        <f t="shared" si="5"/>
        <v/>
      </c>
      <c r="T107" s="6"/>
      <c r="U107" s="4"/>
      <c r="V107" s="4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</row>
    <row r="108" spans="1:36" ht="21" x14ac:dyDescent="0.25">
      <c r="A108" s="11"/>
      <c r="B108" s="114" t="s">
        <v>408</v>
      </c>
      <c r="C108" s="51" t="s">
        <v>83</v>
      </c>
      <c r="D108" s="46"/>
      <c r="E108" s="46" t="s">
        <v>25</v>
      </c>
      <c r="F108" s="46">
        <v>8</v>
      </c>
      <c r="G108" s="46" t="s">
        <v>80</v>
      </c>
      <c r="H108" s="84" t="s">
        <v>129</v>
      </c>
      <c r="I108" s="46" t="s">
        <v>133</v>
      </c>
      <c r="J108" s="46">
        <v>4</v>
      </c>
      <c r="K108" s="124" t="s">
        <v>554</v>
      </c>
      <c r="L108" s="13"/>
      <c r="M108" s="13"/>
      <c r="N108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08" s="23" t="e">
        <f>IF(AND(N108&lt;&gt;"",#REF!=""),"Tipologia","")</f>
        <v>#REF!</v>
      </c>
      <c r="P108" s="23" t="e">
        <f>IF(AND(N108&lt;&gt;"",#REF!=""),"Data","")</f>
        <v>#REF!</v>
      </c>
      <c r="Q108" s="23" t="e">
        <f>IF(AND(N108&lt;&gt;"",#REF!=""),"Zona","")</f>
        <v>#REF!</v>
      </c>
      <c r="R108" s="23" t="e">
        <f>IF(AND(N108&lt;&gt;"",#REF!=""),"Circolo","")</f>
        <v>#REF!</v>
      </c>
      <c r="S108" s="12" t="str">
        <f t="shared" si="5"/>
        <v/>
      </c>
      <c r="T108" s="6"/>
      <c r="U108" s="4"/>
      <c r="V108" s="4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</row>
    <row r="109" spans="1:36" ht="21" x14ac:dyDescent="0.25">
      <c r="A109" s="11"/>
      <c r="B109" s="114" t="s">
        <v>409</v>
      </c>
      <c r="C109" s="51" t="s">
        <v>83</v>
      </c>
      <c r="D109" s="46"/>
      <c r="E109" s="46" t="s">
        <v>19</v>
      </c>
      <c r="F109" s="46">
        <v>8</v>
      </c>
      <c r="G109" s="46">
        <v>9</v>
      </c>
      <c r="H109" s="84" t="s">
        <v>169</v>
      </c>
      <c r="I109" s="46" t="s">
        <v>111</v>
      </c>
      <c r="J109" s="46">
        <v>6</v>
      </c>
      <c r="K109" s="124" t="s">
        <v>556</v>
      </c>
      <c r="L109" s="13"/>
      <c r="M109" s="13"/>
      <c r="N109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09" s="23" t="e">
        <f>IF(AND(N109&lt;&gt;"",#REF!=""),"Tipologia","")</f>
        <v>#REF!</v>
      </c>
      <c r="P109" s="23" t="e">
        <f>IF(AND(N109&lt;&gt;"",#REF!=""),"Data","")</f>
        <v>#REF!</v>
      </c>
      <c r="Q109" s="23" t="e">
        <f>IF(AND(N109&lt;&gt;"",#REF!=""),"Zona","")</f>
        <v>#REF!</v>
      </c>
      <c r="R109" s="23" t="e">
        <f>IF(AND(N109&lt;&gt;"",#REF!=""),"Circolo","")</f>
        <v>#REF!</v>
      </c>
      <c r="S109" s="12" t="str">
        <f t="shared" si="5"/>
        <v/>
      </c>
      <c r="T109" s="6"/>
      <c r="U109" s="4"/>
      <c r="V109" s="4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</row>
    <row r="110" spans="1:36" ht="21" x14ac:dyDescent="0.25">
      <c r="A110" s="11"/>
      <c r="B110" s="114" t="s">
        <v>408</v>
      </c>
      <c r="C110" s="51" t="s">
        <v>83</v>
      </c>
      <c r="D110" s="46"/>
      <c r="E110" s="46" t="s">
        <v>23</v>
      </c>
      <c r="F110" s="46">
        <v>8</v>
      </c>
      <c r="G110" s="46" t="s">
        <v>80</v>
      </c>
      <c r="H110" s="84" t="s">
        <v>482</v>
      </c>
      <c r="I110" s="46" t="s">
        <v>259</v>
      </c>
      <c r="J110" s="46">
        <v>7</v>
      </c>
      <c r="K110" s="124" t="s">
        <v>554</v>
      </c>
      <c r="L110" s="13"/>
      <c r="M110" s="13"/>
      <c r="N110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10" s="23" t="e">
        <f>IF(AND(N110&lt;&gt;"",#REF!=""),"Tipologia","")</f>
        <v>#REF!</v>
      </c>
      <c r="P110" s="23" t="e">
        <f>IF(AND(N110&lt;&gt;"",#REF!=""),"Data","")</f>
        <v>#REF!</v>
      </c>
      <c r="Q110" s="23" t="e">
        <f>IF(AND(N110&lt;&gt;"",#REF!=""),"Zona","")</f>
        <v>#REF!</v>
      </c>
      <c r="R110" s="23" t="e">
        <f>IF(AND(N110&lt;&gt;"",#REF!=""),"Circolo","")</f>
        <v>#REF!</v>
      </c>
      <c r="S110" s="12" t="str">
        <f t="shared" si="5"/>
        <v/>
      </c>
      <c r="T110" s="6"/>
      <c r="U110" s="4"/>
      <c r="V110" s="4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</row>
    <row r="111" spans="1:36" ht="21" x14ac:dyDescent="0.25">
      <c r="A111" s="11"/>
      <c r="B111" s="114" t="s">
        <v>410</v>
      </c>
      <c r="C111" s="51" t="s">
        <v>83</v>
      </c>
      <c r="D111" s="46"/>
      <c r="E111" s="46" t="s">
        <v>24</v>
      </c>
      <c r="F111" s="46">
        <v>9</v>
      </c>
      <c r="G111" s="46" t="s">
        <v>80</v>
      </c>
      <c r="H111" s="84" t="s">
        <v>112</v>
      </c>
      <c r="I111" s="46" t="s">
        <v>170</v>
      </c>
      <c r="J111" s="46">
        <v>1</v>
      </c>
      <c r="K111" s="124" t="s">
        <v>555</v>
      </c>
      <c r="L111" s="13"/>
      <c r="M111" s="13"/>
      <c r="N111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11" s="23" t="e">
        <f>IF(AND(N111&lt;&gt;"",#REF!=""),"Tipologia","")</f>
        <v>#REF!</v>
      </c>
      <c r="P111" s="23" t="e">
        <f>IF(AND(N111&lt;&gt;"",#REF!=""),"Data","")</f>
        <v>#REF!</v>
      </c>
      <c r="Q111" s="23" t="e">
        <f>IF(AND(N111&lt;&gt;"",#REF!=""),"Zona","")</f>
        <v>#REF!</v>
      </c>
      <c r="R111" s="23" t="e">
        <f>IF(AND(N111&lt;&gt;"",#REF!=""),"Circolo","")</f>
        <v>#REF!</v>
      </c>
      <c r="S111" s="12" t="str">
        <f t="shared" si="5"/>
        <v/>
      </c>
      <c r="T111" s="6"/>
      <c r="U111" s="4"/>
      <c r="V111" s="4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</row>
    <row r="112" spans="1:36" ht="21" x14ac:dyDescent="0.25">
      <c r="A112" s="11"/>
      <c r="B112" s="114" t="s">
        <v>410</v>
      </c>
      <c r="C112" s="51" t="s">
        <v>83</v>
      </c>
      <c r="D112" s="46"/>
      <c r="E112" s="46" t="s">
        <v>25</v>
      </c>
      <c r="F112" s="46">
        <v>9</v>
      </c>
      <c r="G112" s="46"/>
      <c r="H112" s="84" t="s">
        <v>144</v>
      </c>
      <c r="I112" s="46" t="s">
        <v>171</v>
      </c>
      <c r="J112" s="46">
        <v>3</v>
      </c>
      <c r="K112" s="124" t="s">
        <v>555</v>
      </c>
      <c r="L112" s="13"/>
      <c r="M112" s="13"/>
      <c r="N112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12" s="23" t="e">
        <f>IF(AND(N112&lt;&gt;"",#REF!=""),"Tipologia","")</f>
        <v>#REF!</v>
      </c>
      <c r="P112" s="23" t="e">
        <f>IF(AND(N112&lt;&gt;"",#REF!=""),"Data","")</f>
        <v>#REF!</v>
      </c>
      <c r="Q112" s="23" t="e">
        <f>IF(AND(N112&lt;&gt;"",#REF!=""),"Zona","")</f>
        <v>#REF!</v>
      </c>
      <c r="R112" s="23" t="e">
        <f>IF(AND(N112&lt;&gt;"",#REF!=""),"Circolo","")</f>
        <v>#REF!</v>
      </c>
      <c r="S112" s="12" t="str">
        <f t="shared" si="5"/>
        <v/>
      </c>
      <c r="T112" s="6"/>
      <c r="U112" s="4"/>
      <c r="V112" s="4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</row>
    <row r="113" spans="1:36" ht="21" x14ac:dyDescent="0.25">
      <c r="A113" s="11"/>
      <c r="B113" s="114" t="s">
        <v>410</v>
      </c>
      <c r="C113" s="51" t="s">
        <v>83</v>
      </c>
      <c r="D113" s="46"/>
      <c r="E113" s="46" t="s">
        <v>24</v>
      </c>
      <c r="F113" s="46">
        <v>9</v>
      </c>
      <c r="G113" s="46" t="s">
        <v>80</v>
      </c>
      <c r="H113" s="84" t="s">
        <v>112</v>
      </c>
      <c r="I113" s="46" t="s">
        <v>172</v>
      </c>
      <c r="J113" s="46">
        <v>7</v>
      </c>
      <c r="K113" s="124" t="s">
        <v>555</v>
      </c>
      <c r="L113" s="13"/>
      <c r="M113" s="13"/>
      <c r="N113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13" s="23" t="e">
        <f>IF(AND(N113&lt;&gt;"",#REF!=""),"Tipologia","")</f>
        <v>#REF!</v>
      </c>
      <c r="P113" s="23" t="e">
        <f>IF(AND(N113&lt;&gt;"",#REF!=""),"Data","")</f>
        <v>#REF!</v>
      </c>
      <c r="Q113" s="23" t="e">
        <f>IF(AND(N113&lt;&gt;"",#REF!=""),"Zona","")</f>
        <v>#REF!</v>
      </c>
      <c r="R113" s="23" t="e">
        <f>IF(AND(N113&lt;&gt;"",#REF!=""),"Circolo","")</f>
        <v>#REF!</v>
      </c>
      <c r="S113" s="12" t="str">
        <f t="shared" si="5"/>
        <v/>
      </c>
      <c r="T113" s="6"/>
      <c r="U113" s="4"/>
      <c r="V113" s="4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</row>
    <row r="114" spans="1:36" ht="21" x14ac:dyDescent="0.25">
      <c r="A114" s="11"/>
      <c r="B114" s="114" t="s">
        <v>411</v>
      </c>
      <c r="C114" s="51" t="s">
        <v>83</v>
      </c>
      <c r="D114" s="46"/>
      <c r="E114" s="46" t="s">
        <v>20</v>
      </c>
      <c r="F114" s="46">
        <v>15</v>
      </c>
      <c r="G114" s="46">
        <v>16</v>
      </c>
      <c r="H114" s="84" t="s">
        <v>483</v>
      </c>
      <c r="I114" s="46" t="s">
        <v>176</v>
      </c>
      <c r="J114" s="46">
        <v>3</v>
      </c>
      <c r="K114" s="124" t="s">
        <v>556</v>
      </c>
      <c r="L114" s="13"/>
      <c r="M114" s="13"/>
      <c r="N114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14" s="23" t="e">
        <f>IF(AND(N114&lt;&gt;"",#REF!=""),"Tipologia","")</f>
        <v>#REF!</v>
      </c>
      <c r="P114" s="23" t="e">
        <f>IF(AND(N114&lt;&gt;"",#REF!=""),"Data","")</f>
        <v>#REF!</v>
      </c>
      <c r="Q114" s="23" t="e">
        <f>IF(AND(N114&lt;&gt;"",#REF!=""),"Zona","")</f>
        <v>#REF!</v>
      </c>
      <c r="R114" s="23" t="e">
        <f>IF(AND(N114&lt;&gt;"",#REF!=""),"Circolo","")</f>
        <v>#REF!</v>
      </c>
      <c r="S114" s="12" t="str">
        <f t="shared" si="5"/>
        <v/>
      </c>
      <c r="T114" s="6"/>
      <c r="U114" s="4"/>
      <c r="V114" s="4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</row>
    <row r="115" spans="1:36" ht="21" x14ac:dyDescent="0.25">
      <c r="A115" s="11"/>
      <c r="B115" s="114" t="s">
        <v>425</v>
      </c>
      <c r="C115" s="51" t="s">
        <v>83</v>
      </c>
      <c r="D115" s="46"/>
      <c r="E115" s="46" t="s">
        <v>25</v>
      </c>
      <c r="F115" s="46">
        <v>15</v>
      </c>
      <c r="G115" s="46"/>
      <c r="H115" s="84" t="s">
        <v>64</v>
      </c>
      <c r="I115" s="46" t="s">
        <v>161</v>
      </c>
      <c r="J115" s="46">
        <v>4</v>
      </c>
      <c r="K115" s="124" t="s">
        <v>554</v>
      </c>
      <c r="L115" s="13"/>
      <c r="M115" s="13"/>
      <c r="N115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15" s="23" t="e">
        <f>IF(AND(N115&lt;&gt;"",#REF!=""),"Tipologia","")</f>
        <v>#REF!</v>
      </c>
      <c r="P115" s="23" t="e">
        <f>IF(AND(N115&lt;&gt;"",#REF!=""),"Data","")</f>
        <v>#REF!</v>
      </c>
      <c r="Q115" s="23" t="e">
        <f>IF(AND(N115&lt;&gt;"",#REF!=""),"Zona","")</f>
        <v>#REF!</v>
      </c>
      <c r="R115" s="23" t="e">
        <f>IF(AND(N115&lt;&gt;"",#REF!=""),"Circolo","")</f>
        <v>#REF!</v>
      </c>
      <c r="S115" s="12" t="str">
        <f t="shared" si="5"/>
        <v/>
      </c>
      <c r="T115" s="6"/>
      <c r="U115" s="4"/>
      <c r="V115" s="4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</row>
    <row r="116" spans="1:36" ht="21" x14ac:dyDescent="0.25">
      <c r="A116" s="11"/>
      <c r="B116" s="114" t="s">
        <v>411</v>
      </c>
      <c r="C116" s="51" t="s">
        <v>83</v>
      </c>
      <c r="D116" s="46"/>
      <c r="E116" s="46" t="s">
        <v>19</v>
      </c>
      <c r="F116" s="46">
        <v>15</v>
      </c>
      <c r="G116" s="46">
        <v>16</v>
      </c>
      <c r="H116" s="84" t="s">
        <v>177</v>
      </c>
      <c r="I116" s="46" t="s">
        <v>116</v>
      </c>
      <c r="J116" s="46">
        <v>4</v>
      </c>
      <c r="K116" s="124" t="s">
        <v>556</v>
      </c>
      <c r="L116" s="13"/>
      <c r="M116" s="13"/>
      <c r="N116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16" s="23" t="e">
        <f>IF(AND(N116&lt;&gt;"",#REF!=""),"Tipologia","")</f>
        <v>#REF!</v>
      </c>
      <c r="P116" s="23" t="e">
        <f>IF(AND(N116&lt;&gt;"",#REF!=""),"Data","")</f>
        <v>#REF!</v>
      </c>
      <c r="Q116" s="23" t="e">
        <f>IF(AND(N116&lt;&gt;"",#REF!=""),"Zona","")</f>
        <v>#REF!</v>
      </c>
      <c r="R116" s="23" t="e">
        <f>IF(AND(N116&lt;&gt;"",#REF!=""),"Circolo","")</f>
        <v>#REF!</v>
      </c>
      <c r="S116" s="12" t="str">
        <f t="shared" si="5"/>
        <v/>
      </c>
      <c r="T116" s="6"/>
      <c r="U116" s="4"/>
      <c r="V116" s="4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</row>
    <row r="117" spans="1:36" ht="21" x14ac:dyDescent="0.25">
      <c r="A117" s="11"/>
      <c r="B117" s="114" t="s">
        <v>411</v>
      </c>
      <c r="C117" s="51" t="s">
        <v>83</v>
      </c>
      <c r="D117" s="46"/>
      <c r="E117" s="46" t="s">
        <v>19</v>
      </c>
      <c r="F117" s="46">
        <v>15</v>
      </c>
      <c r="G117" s="46">
        <v>16</v>
      </c>
      <c r="H117" s="84" t="s">
        <v>178</v>
      </c>
      <c r="I117" s="46" t="s">
        <v>179</v>
      </c>
      <c r="J117" s="46">
        <v>6</v>
      </c>
      <c r="K117" s="124" t="s">
        <v>556</v>
      </c>
      <c r="L117" s="13"/>
      <c r="M117" s="13"/>
      <c r="N117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17" s="23" t="e">
        <f>IF(AND(N117&lt;&gt;"",#REF!=""),"Tipologia","")</f>
        <v>#REF!</v>
      </c>
      <c r="P117" s="23" t="e">
        <f>IF(AND(N117&lt;&gt;"",#REF!=""),"Data","")</f>
        <v>#REF!</v>
      </c>
      <c r="Q117" s="23" t="e">
        <f>IF(AND(N117&lt;&gt;"",#REF!=""),"Zona","")</f>
        <v>#REF!</v>
      </c>
      <c r="R117" s="23" t="e">
        <f>IF(AND(N117&lt;&gt;"",#REF!=""),"Circolo","")</f>
        <v>#REF!</v>
      </c>
      <c r="S117" s="12" t="str">
        <f t="shared" si="5"/>
        <v/>
      </c>
      <c r="T117" s="6"/>
      <c r="U117" s="4"/>
      <c r="V117" s="4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</row>
    <row r="118" spans="1:36" ht="21" x14ac:dyDescent="0.25">
      <c r="A118" s="11"/>
      <c r="B118" s="114" t="s">
        <v>411</v>
      </c>
      <c r="C118" s="51" t="s">
        <v>83</v>
      </c>
      <c r="D118" s="46" t="s">
        <v>606</v>
      </c>
      <c r="E118" s="46" t="s">
        <v>19</v>
      </c>
      <c r="F118" s="46">
        <v>15</v>
      </c>
      <c r="G118" s="46">
        <v>16</v>
      </c>
      <c r="H118" s="84" t="s">
        <v>605</v>
      </c>
      <c r="I118" s="46" t="s">
        <v>180</v>
      </c>
      <c r="J118" s="46">
        <v>7</v>
      </c>
      <c r="K118" s="124" t="s">
        <v>556</v>
      </c>
      <c r="L118" s="13"/>
      <c r="M118" s="13"/>
      <c r="N118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18" s="23" t="e">
        <f>IF(AND(N118&lt;&gt;"",#REF!=""),"Tipologia","")</f>
        <v>#REF!</v>
      </c>
      <c r="P118" s="23" t="e">
        <f>IF(AND(N118&lt;&gt;"",#REF!=""),"Data","")</f>
        <v>#REF!</v>
      </c>
      <c r="Q118" s="23" t="e">
        <f>IF(AND(N118&lt;&gt;"",#REF!=""),"Zona","")</f>
        <v>#REF!</v>
      </c>
      <c r="R118" s="23" t="e">
        <f>IF(AND(N118&lt;&gt;"",#REF!=""),"Circolo","")</f>
        <v>#REF!</v>
      </c>
      <c r="S118" s="12" t="str">
        <f t="shared" ref="S118:S181" si="6">IF(N118="ERRORE! MANCA…",1,"")</f>
        <v/>
      </c>
      <c r="T118" s="6"/>
      <c r="U118" s="4"/>
      <c r="V118" s="4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</row>
    <row r="119" spans="1:36" ht="21" x14ac:dyDescent="0.25">
      <c r="A119" s="11"/>
      <c r="B119" s="114" t="s">
        <v>412</v>
      </c>
      <c r="C119" s="51" t="s">
        <v>83</v>
      </c>
      <c r="D119" s="46"/>
      <c r="E119" s="46" t="s">
        <v>24</v>
      </c>
      <c r="F119" s="46">
        <v>16</v>
      </c>
      <c r="G119" s="46"/>
      <c r="H119" s="84" t="s">
        <v>597</v>
      </c>
      <c r="I119" s="46" t="s">
        <v>233</v>
      </c>
      <c r="J119" s="46">
        <v>2</v>
      </c>
      <c r="K119" s="124" t="s">
        <v>555</v>
      </c>
      <c r="L119" s="13"/>
      <c r="M119" s="13"/>
      <c r="N119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19" s="23" t="e">
        <f>IF(AND(N119&lt;&gt;"",#REF!=""),"Tipologia","")</f>
        <v>#REF!</v>
      </c>
      <c r="P119" s="23" t="e">
        <f>IF(AND(N119&lt;&gt;"",#REF!=""),"Data","")</f>
        <v>#REF!</v>
      </c>
      <c r="Q119" s="23" t="e">
        <f>IF(AND(N119&lt;&gt;"",#REF!=""),"Zona","")</f>
        <v>#REF!</v>
      </c>
      <c r="R119" s="23" t="e">
        <f>IF(AND(N119&lt;&gt;"",#REF!=""),"Circolo","")</f>
        <v>#REF!</v>
      </c>
      <c r="S119" s="12" t="str">
        <f t="shared" si="6"/>
        <v/>
      </c>
      <c r="T119" s="6"/>
      <c r="U119" s="4"/>
      <c r="V119" s="4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</row>
    <row r="120" spans="1:36" ht="21" x14ac:dyDescent="0.25">
      <c r="A120" s="11"/>
      <c r="B120" s="114" t="s">
        <v>412</v>
      </c>
      <c r="C120" s="51" t="s">
        <v>83</v>
      </c>
      <c r="D120" s="46"/>
      <c r="E120" s="46" t="s">
        <v>23</v>
      </c>
      <c r="F120" s="46">
        <v>16</v>
      </c>
      <c r="G120" s="46"/>
      <c r="H120" s="84" t="s">
        <v>471</v>
      </c>
      <c r="I120" s="46" t="s">
        <v>59</v>
      </c>
      <c r="J120" s="46">
        <v>3</v>
      </c>
      <c r="K120" s="124" t="s">
        <v>555</v>
      </c>
      <c r="L120" s="13"/>
      <c r="M120" s="13"/>
      <c r="N120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20" s="23" t="e">
        <f>IF(AND(N120&lt;&gt;"",#REF!=""),"Tipologia","")</f>
        <v>#REF!</v>
      </c>
      <c r="P120" s="23" t="e">
        <f>IF(AND(N120&lt;&gt;"",#REF!=""),"Data","")</f>
        <v>#REF!</v>
      </c>
      <c r="Q120" s="23" t="e">
        <f>IF(AND(N120&lt;&gt;"",#REF!=""),"Zona","")</f>
        <v>#REF!</v>
      </c>
      <c r="R120" s="23" t="e">
        <f>IF(AND(N120&lt;&gt;"",#REF!=""),"Circolo","")</f>
        <v>#REF!</v>
      </c>
      <c r="S120" s="12" t="str">
        <f t="shared" si="6"/>
        <v/>
      </c>
      <c r="T120" s="6"/>
      <c r="U120" s="4"/>
      <c r="V120" s="4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</row>
    <row r="121" spans="1:36" ht="21" x14ac:dyDescent="0.25">
      <c r="A121" s="11"/>
      <c r="B121" s="114" t="s">
        <v>412</v>
      </c>
      <c r="C121" s="51" t="s">
        <v>83</v>
      </c>
      <c r="D121" s="46"/>
      <c r="E121" s="46" t="s">
        <v>25</v>
      </c>
      <c r="F121" s="46">
        <v>16</v>
      </c>
      <c r="G121" s="46"/>
      <c r="H121" s="84" t="s">
        <v>129</v>
      </c>
      <c r="I121" s="46" t="s">
        <v>181</v>
      </c>
      <c r="J121" s="46">
        <v>5</v>
      </c>
      <c r="K121" s="124" t="s">
        <v>555</v>
      </c>
      <c r="L121" s="13"/>
      <c r="M121" s="13"/>
      <c r="N121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21" s="23" t="e">
        <f>IF(AND(N121&lt;&gt;"",#REF!=""),"Tipologia","")</f>
        <v>#REF!</v>
      </c>
      <c r="P121" s="23" t="e">
        <f>IF(AND(N121&lt;&gt;"",#REF!=""),"Data","")</f>
        <v>#REF!</v>
      </c>
      <c r="Q121" s="23" t="e">
        <f>IF(AND(N121&lt;&gt;"",#REF!=""),"Zona","")</f>
        <v>#REF!</v>
      </c>
      <c r="R121" s="23" t="e">
        <f>IF(AND(N121&lt;&gt;"",#REF!=""),"Circolo","")</f>
        <v>#REF!</v>
      </c>
      <c r="S121" s="12" t="str">
        <f t="shared" si="6"/>
        <v/>
      </c>
      <c r="T121" s="6"/>
      <c r="U121" s="4"/>
      <c r="V121" s="4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</row>
    <row r="122" spans="1:36" s="17" customFormat="1" ht="21" x14ac:dyDescent="0.35">
      <c r="A122" s="11"/>
      <c r="B122" s="114" t="s">
        <v>412</v>
      </c>
      <c r="C122" s="51" t="s">
        <v>83</v>
      </c>
      <c r="D122" s="46"/>
      <c r="E122" s="46" t="s">
        <v>23</v>
      </c>
      <c r="F122" s="46">
        <v>16</v>
      </c>
      <c r="G122" s="46"/>
      <c r="H122" s="84" t="s">
        <v>471</v>
      </c>
      <c r="I122" s="46" t="s">
        <v>352</v>
      </c>
      <c r="J122" s="46">
        <v>7</v>
      </c>
      <c r="K122" s="124" t="s">
        <v>555</v>
      </c>
      <c r="L122" s="13"/>
      <c r="M122" s="13"/>
      <c r="N122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22" s="23" t="e">
        <f>IF(AND(N122&lt;&gt;"",#REF!=""),"Tipologia","")</f>
        <v>#REF!</v>
      </c>
      <c r="P122" s="23" t="e">
        <f>IF(AND(N122&lt;&gt;"",#REF!=""),"Data","")</f>
        <v>#REF!</v>
      </c>
      <c r="Q122" s="23" t="e">
        <f>IF(AND(N122&lt;&gt;"",#REF!=""),"Zona","")</f>
        <v>#REF!</v>
      </c>
      <c r="R122" s="23" t="e">
        <f>IF(AND(N122&lt;&gt;"",#REF!=""),"Circolo","")</f>
        <v>#REF!</v>
      </c>
      <c r="S122" s="12" t="str">
        <f t="shared" si="6"/>
        <v/>
      </c>
      <c r="T122" s="6"/>
      <c r="U122" s="4"/>
      <c r="V122" s="4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</row>
    <row r="123" spans="1:36" ht="21" x14ac:dyDescent="0.25">
      <c r="A123" s="11"/>
      <c r="B123" s="114" t="s">
        <v>438</v>
      </c>
      <c r="C123" s="51" t="s">
        <v>83</v>
      </c>
      <c r="D123" s="46"/>
      <c r="E123" s="46" t="s">
        <v>72</v>
      </c>
      <c r="F123" s="46">
        <v>21</v>
      </c>
      <c r="G123" s="46" t="s">
        <v>414</v>
      </c>
      <c r="H123" s="84" t="s">
        <v>603</v>
      </c>
      <c r="I123" s="46" t="s">
        <v>134</v>
      </c>
      <c r="J123" s="46">
        <v>6</v>
      </c>
      <c r="K123" s="124" t="s">
        <v>562</v>
      </c>
      <c r="L123" s="13"/>
      <c r="M123" s="13"/>
      <c r="N123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23" s="23" t="e">
        <f>IF(AND(N123&lt;&gt;"",#REF!=""),"Tipologia","")</f>
        <v>#REF!</v>
      </c>
      <c r="P123" s="23" t="e">
        <f>IF(AND(N123&lt;&gt;"",#REF!=""),"Data","")</f>
        <v>#REF!</v>
      </c>
      <c r="Q123" s="23" t="e">
        <f>IF(AND(N123&lt;&gt;"",#REF!=""),"Zona","")</f>
        <v>#REF!</v>
      </c>
      <c r="R123" s="23" t="e">
        <f>IF(AND(N123&lt;&gt;"",#REF!=""),"Circolo","")</f>
        <v>#REF!</v>
      </c>
      <c r="S123" s="12" t="str">
        <f t="shared" si="6"/>
        <v/>
      </c>
      <c r="T123" s="6"/>
      <c r="U123" s="4"/>
      <c r="V123" s="4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</row>
    <row r="124" spans="1:36" ht="21" x14ac:dyDescent="0.25">
      <c r="A124" s="11"/>
      <c r="B124" s="114" t="s">
        <v>413</v>
      </c>
      <c r="C124" s="51" t="s">
        <v>83</v>
      </c>
      <c r="D124" s="46"/>
      <c r="E124" s="46" t="s">
        <v>25</v>
      </c>
      <c r="F124" s="46">
        <v>22</v>
      </c>
      <c r="G124" s="46"/>
      <c r="H124" s="84" t="s">
        <v>183</v>
      </c>
      <c r="I124" s="46" t="s">
        <v>139</v>
      </c>
      <c r="J124" s="46">
        <v>1</v>
      </c>
      <c r="K124" s="124" t="s">
        <v>554</v>
      </c>
      <c r="L124" s="13"/>
      <c r="M124" s="13"/>
      <c r="N124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24" s="23" t="e">
        <f>IF(AND(N124&lt;&gt;"",#REF!=""),"Tipologia","")</f>
        <v>#REF!</v>
      </c>
      <c r="P124" s="23" t="e">
        <f>IF(AND(N124&lt;&gt;"",#REF!=""),"Data","")</f>
        <v>#REF!</v>
      </c>
      <c r="Q124" s="23" t="e">
        <f>IF(AND(N124&lt;&gt;"",#REF!=""),"Zona","")</f>
        <v>#REF!</v>
      </c>
      <c r="R124" s="23" t="e">
        <f>IF(AND(N124&lt;&gt;"",#REF!=""),"Circolo","")</f>
        <v>#REF!</v>
      </c>
      <c r="S124" s="12" t="str">
        <f t="shared" si="6"/>
        <v/>
      </c>
      <c r="T124" s="6"/>
      <c r="U124" s="4"/>
      <c r="V124" s="4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</row>
    <row r="125" spans="1:36" ht="21" x14ac:dyDescent="0.25">
      <c r="A125" s="11"/>
      <c r="B125" s="114" t="s">
        <v>413</v>
      </c>
      <c r="C125" s="51" t="s">
        <v>83</v>
      </c>
      <c r="D125" s="46"/>
      <c r="E125" s="46" t="s">
        <v>23</v>
      </c>
      <c r="F125" s="46">
        <v>22</v>
      </c>
      <c r="G125" s="46" t="s">
        <v>80</v>
      </c>
      <c r="H125" s="84" t="s">
        <v>471</v>
      </c>
      <c r="I125" s="46" t="s">
        <v>466</v>
      </c>
      <c r="J125" s="46">
        <v>7</v>
      </c>
      <c r="K125" s="124" t="s">
        <v>554</v>
      </c>
      <c r="L125" s="13"/>
      <c r="M125" s="13"/>
      <c r="N125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25" s="23" t="e">
        <f>IF(AND(N125&lt;&gt;"",#REF!=""),"Tipologia","")</f>
        <v>#REF!</v>
      </c>
      <c r="P125" s="23" t="e">
        <f>IF(AND(N125&lt;&gt;"",#REF!=""),"Data","")</f>
        <v>#REF!</v>
      </c>
      <c r="Q125" s="23" t="e">
        <f>IF(AND(N125&lt;&gt;"",#REF!=""),"Zona","")</f>
        <v>#REF!</v>
      </c>
      <c r="R125" s="23" t="e">
        <f>IF(AND(N125&lt;&gt;"",#REF!=""),"Circolo","")</f>
        <v>#REF!</v>
      </c>
      <c r="S125" s="12" t="str">
        <f t="shared" si="6"/>
        <v/>
      </c>
      <c r="T125" s="6"/>
      <c r="U125" s="4"/>
      <c r="V125" s="4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</row>
    <row r="126" spans="1:36" ht="21" x14ac:dyDescent="0.25">
      <c r="A126" s="11"/>
      <c r="B126" s="114" t="s">
        <v>414</v>
      </c>
      <c r="C126" s="51" t="s">
        <v>83</v>
      </c>
      <c r="D126" s="46"/>
      <c r="E126" s="46" t="s">
        <v>24</v>
      </c>
      <c r="F126" s="46">
        <v>23</v>
      </c>
      <c r="G126" s="46" t="s">
        <v>80</v>
      </c>
      <c r="H126" s="84" t="s">
        <v>112</v>
      </c>
      <c r="I126" s="46" t="s">
        <v>184</v>
      </c>
      <c r="J126" s="46">
        <v>6</v>
      </c>
      <c r="K126" s="124" t="s">
        <v>555</v>
      </c>
      <c r="L126" s="13"/>
      <c r="M126" s="13"/>
      <c r="N126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26" s="23" t="e">
        <f>IF(AND(N126&lt;&gt;"",#REF!=""),"Tipologia","")</f>
        <v>#REF!</v>
      </c>
      <c r="P126" s="23" t="e">
        <f>IF(AND(N126&lt;&gt;"",#REF!=""),"Data","")</f>
        <v>#REF!</v>
      </c>
      <c r="Q126" s="23" t="e">
        <f>IF(AND(N126&lt;&gt;"",#REF!=""),"Zona","")</f>
        <v>#REF!</v>
      </c>
      <c r="R126" s="23" t="e">
        <f>IF(AND(N126&lt;&gt;"",#REF!=""),"Circolo","")</f>
        <v>#REF!</v>
      </c>
      <c r="S126" s="12" t="str">
        <f t="shared" si="6"/>
        <v/>
      </c>
      <c r="T126" s="6"/>
      <c r="U126" s="4"/>
      <c r="V126" s="4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</row>
    <row r="127" spans="1:36" ht="21" x14ac:dyDescent="0.25">
      <c r="A127" s="11"/>
      <c r="B127" s="114" t="s">
        <v>414</v>
      </c>
      <c r="C127" s="51" t="s">
        <v>83</v>
      </c>
      <c r="D127" s="46"/>
      <c r="E127" s="46" t="s">
        <v>25</v>
      </c>
      <c r="F127" s="46">
        <v>23</v>
      </c>
      <c r="G127" s="46" t="s">
        <v>80</v>
      </c>
      <c r="H127" s="84" t="s">
        <v>477</v>
      </c>
      <c r="I127" s="46" t="s">
        <v>352</v>
      </c>
      <c r="J127" s="46">
        <v>7</v>
      </c>
      <c r="K127" s="124" t="s">
        <v>555</v>
      </c>
      <c r="L127" s="13"/>
      <c r="M127" s="13"/>
      <c r="N127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27" s="23" t="e">
        <f>IF(AND(N127&lt;&gt;"",#REF!=""),"Tipologia","")</f>
        <v>#REF!</v>
      </c>
      <c r="P127" s="23" t="e">
        <f>IF(AND(N127&lt;&gt;"",#REF!=""),"Data","")</f>
        <v>#REF!</v>
      </c>
      <c r="Q127" s="23" t="e">
        <f>IF(AND(N127&lt;&gt;"",#REF!=""),"Zona","")</f>
        <v>#REF!</v>
      </c>
      <c r="R127" s="23" t="e">
        <f>IF(AND(N127&lt;&gt;"",#REF!=""),"Circolo","")</f>
        <v>#REF!</v>
      </c>
      <c r="S127" s="12" t="str">
        <f t="shared" si="6"/>
        <v/>
      </c>
      <c r="T127" s="6"/>
      <c r="U127" s="4"/>
      <c r="V127" s="4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</row>
    <row r="128" spans="1:36" ht="21" x14ac:dyDescent="0.25">
      <c r="A128" s="11"/>
      <c r="B128" s="114" t="s">
        <v>415</v>
      </c>
      <c r="C128" s="51" t="s">
        <v>83</v>
      </c>
      <c r="D128" s="46"/>
      <c r="E128" s="46" t="s">
        <v>21</v>
      </c>
      <c r="F128" s="46">
        <v>27</v>
      </c>
      <c r="G128" s="46">
        <v>31</v>
      </c>
      <c r="H128" s="84" t="s">
        <v>185</v>
      </c>
      <c r="I128" s="46" t="s">
        <v>186</v>
      </c>
      <c r="J128" s="46">
        <v>1</v>
      </c>
      <c r="K128" s="124" t="s">
        <v>567</v>
      </c>
      <c r="L128" s="13"/>
      <c r="M128" s="13"/>
      <c r="N128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28" s="23" t="e">
        <f>IF(AND(N128&lt;&gt;"",#REF!=""),"Tipologia","")</f>
        <v>#REF!</v>
      </c>
      <c r="P128" s="23" t="e">
        <f>IF(AND(N128&lt;&gt;"",#REF!=""),"Data","")</f>
        <v>#REF!</v>
      </c>
      <c r="Q128" s="23" t="e">
        <f>IF(AND(N128&lt;&gt;"",#REF!=""),"Zona","")</f>
        <v>#REF!</v>
      </c>
      <c r="R128" s="23" t="e">
        <f>IF(AND(N128&lt;&gt;"",#REF!=""),"Circolo","")</f>
        <v>#REF!</v>
      </c>
      <c r="S128" s="12" t="str">
        <f t="shared" si="6"/>
        <v/>
      </c>
      <c r="T128" s="6"/>
      <c r="U128" s="4"/>
      <c r="V128" s="4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</row>
    <row r="129" spans="1:36" ht="21" x14ac:dyDescent="0.25">
      <c r="A129" s="11"/>
      <c r="B129" s="114" t="s">
        <v>415</v>
      </c>
      <c r="C129" s="51" t="s">
        <v>83</v>
      </c>
      <c r="D129" s="46"/>
      <c r="E129" s="46" t="s">
        <v>21</v>
      </c>
      <c r="F129" s="46">
        <v>27</v>
      </c>
      <c r="G129" s="46">
        <v>31</v>
      </c>
      <c r="H129" s="84" t="s">
        <v>187</v>
      </c>
      <c r="I129" s="46" t="s">
        <v>188</v>
      </c>
      <c r="J129" s="46">
        <v>2</v>
      </c>
      <c r="K129" s="124" t="s">
        <v>567</v>
      </c>
      <c r="L129" s="13"/>
      <c r="M129" s="13"/>
      <c r="N129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29" s="23" t="e">
        <f>IF(AND(N129&lt;&gt;"",#REF!=""),"Tipologia","")</f>
        <v>#REF!</v>
      </c>
      <c r="P129" s="23" t="e">
        <f>IF(AND(N129&lt;&gt;"",#REF!=""),"Data","")</f>
        <v>#REF!</v>
      </c>
      <c r="Q129" s="23" t="e">
        <f>IF(AND(N129&lt;&gt;"",#REF!=""),"Zona","")</f>
        <v>#REF!</v>
      </c>
      <c r="R129" s="23" t="e">
        <f>IF(AND(N129&lt;&gt;"",#REF!=""),"Circolo","")</f>
        <v>#REF!</v>
      </c>
      <c r="S129" s="12" t="str">
        <f t="shared" si="6"/>
        <v/>
      </c>
      <c r="T129" s="6"/>
      <c r="U129" s="4"/>
      <c r="V129" s="4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</row>
    <row r="130" spans="1:36" ht="21" x14ac:dyDescent="0.25">
      <c r="A130" s="11"/>
      <c r="B130" s="114" t="s">
        <v>416</v>
      </c>
      <c r="C130" s="51" t="s">
        <v>83</v>
      </c>
      <c r="D130" s="46"/>
      <c r="E130" s="46" t="s">
        <v>24</v>
      </c>
      <c r="F130" s="46">
        <v>29</v>
      </c>
      <c r="G130" s="46" t="s">
        <v>80</v>
      </c>
      <c r="H130" s="84" t="s">
        <v>112</v>
      </c>
      <c r="I130" s="46" t="s">
        <v>141</v>
      </c>
      <c r="J130" s="46">
        <v>1</v>
      </c>
      <c r="K130" s="124" t="s">
        <v>554</v>
      </c>
      <c r="L130" s="13"/>
      <c r="M130" s="13"/>
      <c r="N130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30" s="23" t="e">
        <f>IF(AND(N130&lt;&gt;"",#REF!=""),"Tipologia","")</f>
        <v>#REF!</v>
      </c>
      <c r="P130" s="23" t="e">
        <f>IF(AND(N130&lt;&gt;"",#REF!=""),"Data","")</f>
        <v>#REF!</v>
      </c>
      <c r="Q130" s="23" t="e">
        <f>IF(AND(N130&lt;&gt;"",#REF!=""),"Zona","")</f>
        <v>#REF!</v>
      </c>
      <c r="R130" s="23" t="e">
        <f>IF(AND(N130&lt;&gt;"",#REF!=""),"Circolo","")</f>
        <v>#REF!</v>
      </c>
      <c r="S130" s="12" t="str">
        <f t="shared" si="6"/>
        <v/>
      </c>
      <c r="T130" s="6"/>
      <c r="U130" s="4"/>
      <c r="V130" s="4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</row>
    <row r="131" spans="1:36" ht="21" x14ac:dyDescent="0.25">
      <c r="A131" s="11"/>
      <c r="B131" s="114" t="s">
        <v>417</v>
      </c>
      <c r="C131" s="51" t="s">
        <v>83</v>
      </c>
      <c r="D131" s="46"/>
      <c r="E131" s="46" t="s">
        <v>19</v>
      </c>
      <c r="F131" s="46">
        <v>29</v>
      </c>
      <c r="G131" s="46">
        <v>30</v>
      </c>
      <c r="H131" s="84" t="s">
        <v>189</v>
      </c>
      <c r="I131" s="46" t="s">
        <v>190</v>
      </c>
      <c r="J131" s="46">
        <v>2</v>
      </c>
      <c r="K131" s="124" t="s">
        <v>556</v>
      </c>
      <c r="L131" s="13"/>
      <c r="M131" s="13"/>
      <c r="N131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31" s="23" t="e">
        <f>IF(AND(N131&lt;&gt;"",#REF!=""),"Tipologia","")</f>
        <v>#REF!</v>
      </c>
      <c r="P131" s="23" t="e">
        <f>IF(AND(N131&lt;&gt;"",#REF!=""),"Data","")</f>
        <v>#REF!</v>
      </c>
      <c r="Q131" s="23" t="e">
        <f>IF(AND(N131&lt;&gt;"",#REF!=""),"Zona","")</f>
        <v>#REF!</v>
      </c>
      <c r="R131" s="23" t="e">
        <f>IF(AND(N131&lt;&gt;"",#REF!=""),"Circolo","")</f>
        <v>#REF!</v>
      </c>
      <c r="S131" s="12" t="str">
        <f t="shared" si="6"/>
        <v/>
      </c>
      <c r="T131" s="6"/>
      <c r="U131" s="4"/>
      <c r="V131" s="4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</row>
    <row r="132" spans="1:36" ht="21" x14ac:dyDescent="0.25">
      <c r="A132" s="11"/>
      <c r="B132" s="114" t="s">
        <v>417</v>
      </c>
      <c r="C132" s="51" t="s">
        <v>83</v>
      </c>
      <c r="D132" s="46"/>
      <c r="E132" s="46" t="s">
        <v>19</v>
      </c>
      <c r="F132" s="46">
        <v>29</v>
      </c>
      <c r="G132" s="46">
        <v>30</v>
      </c>
      <c r="H132" s="84" t="s">
        <v>191</v>
      </c>
      <c r="I132" s="46" t="s">
        <v>58</v>
      </c>
      <c r="J132" s="46">
        <v>6</v>
      </c>
      <c r="K132" s="124" t="s">
        <v>556</v>
      </c>
      <c r="L132" s="13"/>
      <c r="M132" s="13"/>
      <c r="N132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32" s="23" t="e">
        <f>IF(AND(N132&lt;&gt;"",#REF!=""),"Tipologia","")</f>
        <v>#REF!</v>
      </c>
      <c r="P132" s="23" t="e">
        <f>IF(AND(N132&lt;&gt;"",#REF!=""),"Data","")</f>
        <v>#REF!</v>
      </c>
      <c r="Q132" s="23" t="e">
        <f>IF(AND(N132&lt;&gt;"",#REF!=""),"Zona","")</f>
        <v>#REF!</v>
      </c>
      <c r="R132" s="23" t="e">
        <f>IF(AND(N132&lt;&gt;"",#REF!=""),"Circolo","")</f>
        <v>#REF!</v>
      </c>
      <c r="S132" s="12" t="str">
        <f t="shared" si="6"/>
        <v/>
      </c>
      <c r="T132" s="6"/>
      <c r="U132" s="4"/>
      <c r="V132" s="4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</row>
    <row r="133" spans="1:36" ht="21" x14ac:dyDescent="0.25">
      <c r="A133" s="11"/>
      <c r="B133" s="114" t="s">
        <v>416</v>
      </c>
      <c r="C133" s="51" t="s">
        <v>83</v>
      </c>
      <c r="D133" s="46"/>
      <c r="E133" s="46" t="s">
        <v>23</v>
      </c>
      <c r="F133" s="46">
        <v>29</v>
      </c>
      <c r="G133" s="46"/>
      <c r="H133" s="84" t="s">
        <v>471</v>
      </c>
      <c r="I133" s="46" t="s">
        <v>589</v>
      </c>
      <c r="J133" s="46">
        <v>7</v>
      </c>
      <c r="K133" s="124" t="s">
        <v>554</v>
      </c>
      <c r="L133" s="13"/>
      <c r="M133" s="13"/>
      <c r="N133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33" s="23" t="e">
        <f>IF(AND(N133&lt;&gt;"",#REF!=""),"Tipologia","")</f>
        <v>#REF!</v>
      </c>
      <c r="P133" s="23" t="e">
        <f>IF(AND(N133&lt;&gt;"",#REF!=""),"Data","")</f>
        <v>#REF!</v>
      </c>
      <c r="Q133" s="23" t="e">
        <f>IF(AND(N133&lt;&gt;"",#REF!=""),"Zona","")</f>
        <v>#REF!</v>
      </c>
      <c r="R133" s="23" t="e">
        <f>IF(AND(N133&lt;&gt;"",#REF!=""),"Circolo","")</f>
        <v>#REF!</v>
      </c>
      <c r="S133" s="12" t="str">
        <f t="shared" si="6"/>
        <v/>
      </c>
      <c r="T133" s="6"/>
      <c r="U133" s="4"/>
      <c r="V133" s="4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</row>
    <row r="134" spans="1:36" ht="21" x14ac:dyDescent="0.25">
      <c r="A134" s="11"/>
      <c r="B134" s="114" t="s">
        <v>418</v>
      </c>
      <c r="C134" s="51" t="s">
        <v>83</v>
      </c>
      <c r="D134" s="46"/>
      <c r="E134" s="46" t="s">
        <v>24</v>
      </c>
      <c r="F134" s="46">
        <v>30</v>
      </c>
      <c r="G134" s="46" t="s">
        <v>80</v>
      </c>
      <c r="H134" s="84" t="s">
        <v>112</v>
      </c>
      <c r="I134" s="46" t="s">
        <v>192</v>
      </c>
      <c r="J134" s="46">
        <v>2</v>
      </c>
      <c r="K134" s="124" t="s">
        <v>555</v>
      </c>
      <c r="L134" s="13"/>
      <c r="M134" s="13"/>
      <c r="N134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34" s="23" t="e">
        <f>IF(AND(N134&lt;&gt;"",#REF!=""),"Tipologia","")</f>
        <v>#REF!</v>
      </c>
      <c r="P134" s="23" t="e">
        <f>IF(AND(N134&lt;&gt;"",#REF!=""),"Data","")</f>
        <v>#REF!</v>
      </c>
      <c r="Q134" s="23" t="e">
        <f>IF(AND(N134&lt;&gt;"",#REF!=""),"Zona","")</f>
        <v>#REF!</v>
      </c>
      <c r="R134" s="23" t="e">
        <f>IF(AND(N134&lt;&gt;"",#REF!=""),"Circolo","")</f>
        <v>#REF!</v>
      </c>
      <c r="S134" s="12" t="str">
        <f t="shared" si="6"/>
        <v/>
      </c>
      <c r="T134" s="6"/>
      <c r="U134" s="4"/>
      <c r="V134" s="4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</row>
    <row r="135" spans="1:36" ht="21" x14ac:dyDescent="0.25">
      <c r="A135" s="11"/>
      <c r="B135" s="114" t="s">
        <v>418</v>
      </c>
      <c r="C135" s="51" t="s">
        <v>83</v>
      </c>
      <c r="D135" s="46"/>
      <c r="E135" s="46" t="s">
        <v>25</v>
      </c>
      <c r="F135" s="46">
        <v>30</v>
      </c>
      <c r="G135" s="46" t="s">
        <v>80</v>
      </c>
      <c r="H135" s="84" t="s">
        <v>162</v>
      </c>
      <c r="I135" s="46" t="s">
        <v>193</v>
      </c>
      <c r="J135" s="46">
        <v>3</v>
      </c>
      <c r="K135" s="124" t="s">
        <v>555</v>
      </c>
      <c r="L135" s="13"/>
      <c r="M135" s="13"/>
      <c r="N135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35" s="23" t="e">
        <f>IF(AND(N135&lt;&gt;"",#REF!=""),"Tipologia","")</f>
        <v>#REF!</v>
      </c>
      <c r="P135" s="23" t="e">
        <f>IF(AND(N135&lt;&gt;"",#REF!=""),"Data","")</f>
        <v>#REF!</v>
      </c>
      <c r="Q135" s="23" t="e">
        <f>IF(AND(N135&lt;&gt;"",#REF!=""),"Zona","")</f>
        <v>#REF!</v>
      </c>
      <c r="R135" s="23" t="e">
        <f>IF(AND(N135&lt;&gt;"",#REF!=""),"Circolo","")</f>
        <v>#REF!</v>
      </c>
      <c r="S135" s="12" t="str">
        <f t="shared" si="6"/>
        <v/>
      </c>
      <c r="T135" s="6"/>
      <c r="U135" s="4"/>
      <c r="V135" s="4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</row>
    <row r="136" spans="1:36" ht="21" x14ac:dyDescent="0.25">
      <c r="A136" s="11"/>
      <c r="B136" s="114" t="s">
        <v>418</v>
      </c>
      <c r="C136" s="51" t="s">
        <v>83</v>
      </c>
      <c r="D136" s="46"/>
      <c r="E136" s="46" t="s">
        <v>25</v>
      </c>
      <c r="F136" s="46">
        <v>30</v>
      </c>
      <c r="G136" s="46" t="s">
        <v>80</v>
      </c>
      <c r="H136" s="84" t="s">
        <v>129</v>
      </c>
      <c r="I136" s="46" t="s">
        <v>47</v>
      </c>
      <c r="J136" s="46">
        <v>5</v>
      </c>
      <c r="K136" s="124" t="s">
        <v>555</v>
      </c>
      <c r="L136" s="13"/>
      <c r="M136" s="13"/>
      <c r="N136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36" s="23" t="e">
        <f>IF(AND(N136&lt;&gt;"",#REF!=""),"Tipologia","")</f>
        <v>#REF!</v>
      </c>
      <c r="P136" s="23" t="e">
        <f>IF(AND(N136&lt;&gt;"",#REF!=""),"Data","")</f>
        <v>#REF!</v>
      </c>
      <c r="Q136" s="23" t="e">
        <f>IF(AND(N136&lt;&gt;"",#REF!=""),"Zona","")</f>
        <v>#REF!</v>
      </c>
      <c r="R136" s="23" t="e">
        <f>IF(AND(N136&lt;&gt;"",#REF!=""),"Circolo","")</f>
        <v>#REF!</v>
      </c>
      <c r="S136" s="12" t="str">
        <f t="shared" si="6"/>
        <v/>
      </c>
      <c r="T136" s="6"/>
      <c r="U136" s="4"/>
      <c r="V136" s="4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</row>
    <row r="137" spans="1:36" ht="21" x14ac:dyDescent="0.25">
      <c r="A137" s="11"/>
      <c r="B137" s="114" t="s">
        <v>418</v>
      </c>
      <c r="C137" s="51" t="s">
        <v>83</v>
      </c>
      <c r="D137" s="46"/>
      <c r="E137" s="46" t="s">
        <v>23</v>
      </c>
      <c r="F137" s="46">
        <v>30</v>
      </c>
      <c r="G137" s="46"/>
      <c r="H137" s="84" t="s">
        <v>471</v>
      </c>
      <c r="I137" s="46" t="s">
        <v>352</v>
      </c>
      <c r="J137" s="46">
        <v>7</v>
      </c>
      <c r="K137" s="124" t="s">
        <v>555</v>
      </c>
      <c r="L137" s="13"/>
      <c r="M137" s="13"/>
      <c r="N137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37" s="23" t="e">
        <f>IF(AND(N137&lt;&gt;"",#REF!=""),"Tipologia","")</f>
        <v>#REF!</v>
      </c>
      <c r="P137" s="23" t="e">
        <f>IF(AND(N137&lt;&gt;"",#REF!=""),"Data","")</f>
        <v>#REF!</v>
      </c>
      <c r="Q137" s="23" t="e">
        <f>IF(AND(N137&lt;&gt;"",#REF!=""),"Zona","")</f>
        <v>#REF!</v>
      </c>
      <c r="R137" s="23" t="e">
        <f>IF(AND(N137&lt;&gt;"",#REF!=""),"Circolo","")</f>
        <v>#REF!</v>
      </c>
      <c r="S137" s="12" t="str">
        <f t="shared" si="6"/>
        <v/>
      </c>
      <c r="T137" s="6"/>
      <c r="U137" s="4"/>
      <c r="V137" s="4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</row>
    <row r="138" spans="1:36" ht="21" x14ac:dyDescent="0.25">
      <c r="A138" s="11"/>
      <c r="B138" s="114" t="s">
        <v>419</v>
      </c>
      <c r="C138" s="51" t="s">
        <v>83</v>
      </c>
      <c r="D138" s="46"/>
      <c r="E138" s="46" t="s">
        <v>24</v>
      </c>
      <c r="F138" s="46">
        <v>31</v>
      </c>
      <c r="G138" s="46" t="s">
        <v>80</v>
      </c>
      <c r="H138" s="84" t="s">
        <v>112</v>
      </c>
      <c r="I138" s="46" t="s">
        <v>147</v>
      </c>
      <c r="J138" s="46">
        <v>2</v>
      </c>
      <c r="K138" s="124" t="s">
        <v>557</v>
      </c>
      <c r="L138" s="13"/>
      <c r="M138" s="13"/>
      <c r="N138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38" s="23" t="e">
        <f>IF(AND(N138&lt;&gt;"",#REF!=""),"Tipologia","")</f>
        <v>#REF!</v>
      </c>
      <c r="P138" s="23" t="e">
        <f>IF(AND(N138&lt;&gt;"",#REF!=""),"Data","")</f>
        <v>#REF!</v>
      </c>
      <c r="Q138" s="23" t="e">
        <f>IF(AND(N138&lt;&gt;"",#REF!=""),"Zona","")</f>
        <v>#REF!</v>
      </c>
      <c r="R138" s="23" t="e">
        <f>IF(AND(N138&lt;&gt;"",#REF!=""),"Circolo","")</f>
        <v>#REF!</v>
      </c>
      <c r="S138" s="12" t="str">
        <f t="shared" si="6"/>
        <v/>
      </c>
      <c r="T138" s="6"/>
      <c r="U138" s="4"/>
      <c r="V138" s="4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</row>
    <row r="139" spans="1:36" ht="21" x14ac:dyDescent="0.25">
      <c r="A139" s="11"/>
      <c r="B139" s="114" t="s">
        <v>418</v>
      </c>
      <c r="C139" s="51" t="s">
        <v>83</v>
      </c>
      <c r="D139" s="46"/>
      <c r="E139" s="46" t="s">
        <v>23</v>
      </c>
      <c r="F139" s="46" t="s">
        <v>418</v>
      </c>
      <c r="G139" s="46"/>
      <c r="H139" s="84" t="s">
        <v>611</v>
      </c>
      <c r="I139" s="46" t="s">
        <v>259</v>
      </c>
      <c r="J139" s="46">
        <v>7</v>
      </c>
      <c r="K139" s="124" t="s">
        <v>555</v>
      </c>
      <c r="L139" s="13"/>
      <c r="M139" s="13"/>
      <c r="N139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39" s="23" t="e">
        <f>IF(AND(N139&lt;&gt;"",#REF!=""),"Tipologia","")</f>
        <v>#REF!</v>
      </c>
      <c r="P139" s="23" t="e">
        <f>IF(AND(N139&lt;&gt;"",#REF!=""),"Data","")</f>
        <v>#REF!</v>
      </c>
      <c r="Q139" s="23" t="e">
        <f>IF(AND(N139&lt;&gt;"",#REF!=""),"Zona","")</f>
        <v>#REF!</v>
      </c>
      <c r="R139" s="23" t="e">
        <f>IF(AND(N139&lt;&gt;"",#REF!=""),"Circolo","")</f>
        <v>#REF!</v>
      </c>
      <c r="S139" s="12" t="str">
        <f t="shared" si="6"/>
        <v/>
      </c>
      <c r="T139" s="6"/>
      <c r="U139" s="4"/>
      <c r="V139" s="4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</row>
    <row r="140" spans="1:36" ht="21" x14ac:dyDescent="0.25">
      <c r="A140" s="11"/>
      <c r="B140" s="114" t="s">
        <v>80</v>
      </c>
      <c r="C140" s="51" t="s">
        <v>83</v>
      </c>
      <c r="D140" s="46"/>
      <c r="E140" s="46" t="s">
        <v>21</v>
      </c>
      <c r="F140" s="46"/>
      <c r="G140" s="46"/>
      <c r="H140" s="84" t="s">
        <v>173</v>
      </c>
      <c r="I140" s="46" t="s">
        <v>174</v>
      </c>
      <c r="J140" s="46">
        <v>2</v>
      </c>
      <c r="K140" s="124" t="s">
        <v>80</v>
      </c>
      <c r="L140" s="13"/>
      <c r="M140" s="13"/>
      <c r="N140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40" s="23" t="e">
        <f>IF(AND(N140&lt;&gt;"",#REF!=""),"Tipologia","")</f>
        <v>#REF!</v>
      </c>
      <c r="P140" s="23" t="e">
        <f>IF(AND(N140&lt;&gt;"",#REF!=""),"Data","")</f>
        <v>#REF!</v>
      </c>
      <c r="Q140" s="23" t="e">
        <f>IF(AND(N140&lt;&gt;"",#REF!=""),"Zona","")</f>
        <v>#REF!</v>
      </c>
      <c r="R140" s="23" t="e">
        <f>IF(AND(N140&lt;&gt;"",#REF!=""),"Circolo","")</f>
        <v>#REF!</v>
      </c>
      <c r="S140" s="12" t="str">
        <f t="shared" si="6"/>
        <v/>
      </c>
      <c r="T140" s="6"/>
      <c r="U140" s="4"/>
      <c r="V140" s="4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</row>
    <row r="141" spans="1:36" ht="21" x14ac:dyDescent="0.25">
      <c r="A141" s="11"/>
      <c r="B141" s="114" t="s">
        <v>80</v>
      </c>
      <c r="C141" s="51" t="s">
        <v>83</v>
      </c>
      <c r="D141" s="46"/>
      <c r="E141" s="46" t="s">
        <v>21</v>
      </c>
      <c r="F141" s="46"/>
      <c r="G141" s="46"/>
      <c r="H141" s="84" t="s">
        <v>175</v>
      </c>
      <c r="I141" s="46" t="s">
        <v>174</v>
      </c>
      <c r="J141" s="46">
        <v>2</v>
      </c>
      <c r="K141" s="124" t="s">
        <v>80</v>
      </c>
      <c r="L141" s="13"/>
      <c r="M141" s="13"/>
      <c r="N141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41" s="23" t="e">
        <f>IF(AND(N141&lt;&gt;"",#REF!=""),"Tipologia","")</f>
        <v>#REF!</v>
      </c>
      <c r="P141" s="23" t="e">
        <f>IF(AND(N141&lt;&gt;"",#REF!=""),"Data","")</f>
        <v>#REF!</v>
      </c>
      <c r="Q141" s="23" t="e">
        <f>IF(AND(N141&lt;&gt;"",#REF!=""),"Zona","")</f>
        <v>#REF!</v>
      </c>
      <c r="R141" s="23" t="e">
        <f>IF(AND(N141&lt;&gt;"",#REF!=""),"Circolo","")</f>
        <v>#REF!</v>
      </c>
      <c r="S141" s="12" t="str">
        <f t="shared" si="6"/>
        <v/>
      </c>
      <c r="T141" s="6"/>
      <c r="U141" s="4"/>
      <c r="V141" s="4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</row>
    <row r="142" spans="1:36" ht="21" x14ac:dyDescent="0.25">
      <c r="A142" s="11"/>
      <c r="B142" s="114" t="s">
        <v>80</v>
      </c>
      <c r="C142" s="51" t="s">
        <v>84</v>
      </c>
      <c r="D142" s="46"/>
      <c r="E142" s="46"/>
      <c r="F142" s="46"/>
      <c r="G142" s="46" t="s">
        <v>80</v>
      </c>
      <c r="H142" s="84" t="s">
        <v>4</v>
      </c>
      <c r="I142" s="46"/>
      <c r="J142" s="46"/>
      <c r="K142" s="124" t="s">
        <v>80</v>
      </c>
      <c r="L142" s="13"/>
      <c r="M142" s="13"/>
      <c r="N142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42" s="23" t="e">
        <f>IF(AND(N142&lt;&gt;"",#REF!=""),"Tipologia","")</f>
        <v>#REF!</v>
      </c>
      <c r="P142" s="23" t="e">
        <f>IF(AND(N142&lt;&gt;"",#REF!=""),"Data","")</f>
        <v>#REF!</v>
      </c>
      <c r="Q142" s="23" t="e">
        <f>IF(AND(N142&lt;&gt;"",#REF!=""),"Zona","")</f>
        <v>#REF!</v>
      </c>
      <c r="R142" s="23" t="e">
        <f>IF(AND(N142&lt;&gt;"",#REF!=""),"Circolo","")</f>
        <v>#REF!</v>
      </c>
      <c r="S142" s="12" t="str">
        <f t="shared" si="6"/>
        <v/>
      </c>
      <c r="T142" s="6"/>
      <c r="U142" s="4"/>
      <c r="V142" s="4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</row>
    <row r="143" spans="1:36" ht="21" x14ac:dyDescent="0.25">
      <c r="A143" s="11"/>
      <c r="B143" s="114" t="s">
        <v>390</v>
      </c>
      <c r="C143" s="51" t="s">
        <v>84</v>
      </c>
      <c r="D143" s="46"/>
      <c r="E143" s="46" t="s">
        <v>22</v>
      </c>
      <c r="F143" s="46">
        <v>1</v>
      </c>
      <c r="G143" s="46">
        <v>2</v>
      </c>
      <c r="H143" s="84" t="s">
        <v>194</v>
      </c>
      <c r="I143" s="46" t="s">
        <v>54</v>
      </c>
      <c r="J143" s="46">
        <v>1</v>
      </c>
      <c r="K143" s="124" t="s">
        <v>568</v>
      </c>
      <c r="L143" s="13"/>
      <c r="M143" s="13"/>
      <c r="N143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43" s="23" t="e">
        <f>IF(AND(N143&lt;&gt;"",#REF!=""),"Tipologia","")</f>
        <v>#REF!</v>
      </c>
      <c r="P143" s="23" t="e">
        <f>IF(AND(N143&lt;&gt;"",#REF!=""),"Data","")</f>
        <v>#REF!</v>
      </c>
      <c r="Q143" s="23" t="e">
        <f>IF(AND(N143&lt;&gt;"",#REF!=""),"Zona","")</f>
        <v>#REF!</v>
      </c>
      <c r="R143" s="23" t="e">
        <f>IF(AND(N143&lt;&gt;"",#REF!=""),"Circolo","")</f>
        <v>#REF!</v>
      </c>
      <c r="S143" s="12" t="str">
        <f t="shared" si="6"/>
        <v/>
      </c>
      <c r="T143" s="6"/>
      <c r="U143" s="4"/>
      <c r="V143" s="4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</row>
    <row r="144" spans="1:36" ht="21" x14ac:dyDescent="0.25">
      <c r="A144" s="11"/>
      <c r="B144" s="114" t="s">
        <v>391</v>
      </c>
      <c r="C144" s="51" t="s">
        <v>84</v>
      </c>
      <c r="D144" s="46"/>
      <c r="E144" s="46" t="s">
        <v>25</v>
      </c>
      <c r="F144" s="46">
        <v>1</v>
      </c>
      <c r="G144" s="46" t="s">
        <v>80</v>
      </c>
      <c r="H144" s="84" t="s">
        <v>484</v>
      </c>
      <c r="I144" s="46" t="s">
        <v>485</v>
      </c>
      <c r="J144" s="46">
        <v>4</v>
      </c>
      <c r="K144" s="124" t="s">
        <v>565</v>
      </c>
      <c r="L144" s="13"/>
      <c r="M144" s="13"/>
      <c r="N144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44" s="23" t="e">
        <f>IF(AND(N144&lt;&gt;"",#REF!=""),"Tipologia","")</f>
        <v>#REF!</v>
      </c>
      <c r="P144" s="23" t="e">
        <f>IF(AND(N144&lt;&gt;"",#REF!=""),"Data","")</f>
        <v>#REF!</v>
      </c>
      <c r="Q144" s="23" t="e">
        <f>IF(AND(N144&lt;&gt;"",#REF!=""),"Zona","")</f>
        <v>#REF!</v>
      </c>
      <c r="R144" s="23" t="e">
        <f>IF(AND(N144&lt;&gt;"",#REF!=""),"Circolo","")</f>
        <v>#REF!</v>
      </c>
      <c r="S144" s="12" t="str">
        <f t="shared" si="6"/>
        <v/>
      </c>
      <c r="T144" s="6"/>
      <c r="U144" s="4"/>
      <c r="V144" s="4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</row>
    <row r="145" spans="1:36" ht="21" x14ac:dyDescent="0.25">
      <c r="A145" s="11"/>
      <c r="B145" s="114" t="s">
        <v>392</v>
      </c>
      <c r="C145" s="51" t="s">
        <v>84</v>
      </c>
      <c r="D145" s="46"/>
      <c r="E145" s="46" t="s">
        <v>24</v>
      </c>
      <c r="F145" s="46">
        <v>2</v>
      </c>
      <c r="G145" s="46" t="s">
        <v>80</v>
      </c>
      <c r="H145" s="84" t="s">
        <v>112</v>
      </c>
      <c r="I145" s="46" t="s">
        <v>195</v>
      </c>
      <c r="J145" s="46">
        <v>2</v>
      </c>
      <c r="K145" s="124" t="s">
        <v>566</v>
      </c>
      <c r="L145" s="13"/>
      <c r="M145" s="13"/>
      <c r="N145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45" s="23" t="e">
        <f>IF(AND(N145&lt;&gt;"",#REF!=""),"Tipologia","")</f>
        <v>#REF!</v>
      </c>
      <c r="P145" s="23" t="e">
        <f>IF(AND(N145&lt;&gt;"",#REF!=""),"Data","")</f>
        <v>#REF!</v>
      </c>
      <c r="Q145" s="23" t="e">
        <f>IF(AND(N145&lt;&gt;"",#REF!=""),"Zona","")</f>
        <v>#REF!</v>
      </c>
      <c r="R145" s="23" t="e">
        <f>IF(AND(N145&lt;&gt;"",#REF!=""),"Circolo","")</f>
        <v>#REF!</v>
      </c>
      <c r="S145" s="12" t="str">
        <f t="shared" si="6"/>
        <v/>
      </c>
      <c r="T145" s="6"/>
      <c r="U145" s="4"/>
      <c r="V145" s="4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</row>
    <row r="146" spans="1:36" ht="21" x14ac:dyDescent="0.25">
      <c r="A146" s="11"/>
      <c r="B146" s="114" t="s">
        <v>392</v>
      </c>
      <c r="C146" s="51" t="s">
        <v>84</v>
      </c>
      <c r="D146" s="46"/>
      <c r="E146" s="46" t="s">
        <v>24</v>
      </c>
      <c r="F146" s="46">
        <v>2</v>
      </c>
      <c r="G146" s="46" t="s">
        <v>80</v>
      </c>
      <c r="H146" s="84" t="s">
        <v>196</v>
      </c>
      <c r="I146" s="46" t="s">
        <v>197</v>
      </c>
      <c r="J146" s="46">
        <v>3</v>
      </c>
      <c r="K146" s="124" t="s">
        <v>566</v>
      </c>
      <c r="L146" s="13"/>
      <c r="M146" s="13"/>
      <c r="N146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46" s="23" t="e">
        <f>IF(AND(N146&lt;&gt;"",#REF!=""),"Tipologia","")</f>
        <v>#REF!</v>
      </c>
      <c r="P146" s="23" t="e">
        <f>IF(AND(N146&lt;&gt;"",#REF!=""),"Data","")</f>
        <v>#REF!</v>
      </c>
      <c r="Q146" s="23" t="e">
        <f>IF(AND(N146&lt;&gt;"",#REF!=""),"Zona","")</f>
        <v>#REF!</v>
      </c>
      <c r="R146" s="23" t="e">
        <f>IF(AND(N146&lt;&gt;"",#REF!=""),"Circolo","")</f>
        <v>#REF!</v>
      </c>
      <c r="S146" s="12" t="str">
        <f t="shared" si="6"/>
        <v/>
      </c>
      <c r="T146" s="6"/>
      <c r="U146" s="4"/>
      <c r="V146" s="4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</row>
    <row r="147" spans="1:36" ht="21" x14ac:dyDescent="0.25">
      <c r="A147" s="11"/>
      <c r="B147" s="114" t="s">
        <v>392</v>
      </c>
      <c r="C147" s="51" t="s">
        <v>84</v>
      </c>
      <c r="D147" s="46"/>
      <c r="E147" s="46" t="s">
        <v>23</v>
      </c>
      <c r="F147" s="46">
        <v>2</v>
      </c>
      <c r="G147" s="46"/>
      <c r="H147" s="84" t="s">
        <v>604</v>
      </c>
      <c r="I147" s="46" t="s">
        <v>232</v>
      </c>
      <c r="J147" s="46">
        <v>4</v>
      </c>
      <c r="K147" s="124" t="s">
        <v>566</v>
      </c>
      <c r="L147" s="13"/>
      <c r="M147" s="13"/>
      <c r="N147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47" s="23" t="e">
        <f>IF(AND(N147&lt;&gt;"",#REF!=""),"Tipologia","")</f>
        <v>#REF!</v>
      </c>
      <c r="P147" s="23" t="e">
        <f>IF(AND(N147&lt;&gt;"",#REF!=""),"Data","")</f>
        <v>#REF!</v>
      </c>
      <c r="Q147" s="23" t="e">
        <f>IF(AND(N147&lt;&gt;"",#REF!=""),"Zona","")</f>
        <v>#REF!</v>
      </c>
      <c r="R147" s="23" t="e">
        <f>IF(AND(N147&lt;&gt;"",#REF!=""),"Circolo","")</f>
        <v>#REF!</v>
      </c>
      <c r="S147" s="12" t="str">
        <f t="shared" si="6"/>
        <v/>
      </c>
      <c r="T147" s="6"/>
      <c r="U147" s="4"/>
      <c r="V147" s="4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</row>
    <row r="148" spans="1:36" ht="21" x14ac:dyDescent="0.25">
      <c r="A148" s="11"/>
      <c r="B148" s="114" t="s">
        <v>392</v>
      </c>
      <c r="C148" s="51" t="s">
        <v>84</v>
      </c>
      <c r="D148" s="46"/>
      <c r="E148" s="46" t="s">
        <v>25</v>
      </c>
      <c r="F148" s="46">
        <v>2</v>
      </c>
      <c r="G148" s="46" t="s">
        <v>80</v>
      </c>
      <c r="H148" s="84" t="s">
        <v>183</v>
      </c>
      <c r="I148" s="46" t="s">
        <v>200</v>
      </c>
      <c r="J148" s="46">
        <v>6</v>
      </c>
      <c r="K148" s="124" t="s">
        <v>566</v>
      </c>
      <c r="L148" s="13"/>
      <c r="M148" s="13"/>
      <c r="N148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48" s="23" t="e">
        <f>IF(AND(N148&lt;&gt;"",#REF!=""),"Tipologia","")</f>
        <v>#REF!</v>
      </c>
      <c r="P148" s="23" t="e">
        <f>IF(AND(N148&lt;&gt;"",#REF!=""),"Data","")</f>
        <v>#REF!</v>
      </c>
      <c r="Q148" s="23" t="e">
        <f>IF(AND(N148&lt;&gt;"",#REF!=""),"Zona","")</f>
        <v>#REF!</v>
      </c>
      <c r="R148" s="23" t="e">
        <f>IF(AND(N148&lt;&gt;"",#REF!=""),"Circolo","")</f>
        <v>#REF!</v>
      </c>
      <c r="S148" s="12" t="str">
        <f t="shared" si="6"/>
        <v/>
      </c>
      <c r="T148" s="6"/>
      <c r="U148" s="4"/>
      <c r="V148" s="4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</row>
    <row r="149" spans="1:36" ht="21" x14ac:dyDescent="0.25">
      <c r="A149" s="11"/>
      <c r="B149" s="114" t="s">
        <v>420</v>
      </c>
      <c r="C149" s="51" t="s">
        <v>84</v>
      </c>
      <c r="D149" s="46"/>
      <c r="E149" s="46" t="s">
        <v>61</v>
      </c>
      <c r="F149" s="46">
        <v>4</v>
      </c>
      <c r="G149" s="46">
        <v>6</v>
      </c>
      <c r="H149" s="84" t="s">
        <v>202</v>
      </c>
      <c r="I149" s="46" t="s">
        <v>62</v>
      </c>
      <c r="J149" s="46">
        <v>3</v>
      </c>
      <c r="K149" s="124" t="s">
        <v>562</v>
      </c>
      <c r="L149" s="13"/>
      <c r="M149" s="13"/>
      <c r="N149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49" s="23" t="e">
        <f>IF(AND(N149&lt;&gt;"",#REF!=""),"Tipologia","")</f>
        <v>#REF!</v>
      </c>
      <c r="P149" s="23" t="e">
        <f>IF(AND(N149&lt;&gt;"",#REF!=""),"Data","")</f>
        <v>#REF!</v>
      </c>
      <c r="Q149" s="23" t="e">
        <f>IF(AND(N149&lt;&gt;"",#REF!=""),"Zona","")</f>
        <v>#REF!</v>
      </c>
      <c r="R149" s="23" t="e">
        <f>IF(AND(N149&lt;&gt;"",#REF!=""),"Circolo","")</f>
        <v>#REF!</v>
      </c>
      <c r="S149" s="12" t="str">
        <f t="shared" si="6"/>
        <v/>
      </c>
      <c r="T149" s="6"/>
      <c r="U149" s="4"/>
      <c r="V149" s="4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</row>
    <row r="150" spans="1:36" ht="21" x14ac:dyDescent="0.25">
      <c r="A150" s="11"/>
      <c r="B150" s="114" t="s">
        <v>395</v>
      </c>
      <c r="C150" s="51" t="s">
        <v>84</v>
      </c>
      <c r="D150" s="46"/>
      <c r="E150" s="46" t="s">
        <v>24</v>
      </c>
      <c r="F150" s="46">
        <v>4</v>
      </c>
      <c r="G150" s="46" t="s">
        <v>80</v>
      </c>
      <c r="H150" s="84" t="s">
        <v>112</v>
      </c>
      <c r="I150" s="46" t="s">
        <v>206</v>
      </c>
      <c r="J150" s="46">
        <v>7</v>
      </c>
      <c r="K150" s="124" t="s">
        <v>553</v>
      </c>
      <c r="L150" s="13"/>
      <c r="M150" s="13"/>
      <c r="N150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50" s="23" t="e">
        <f>IF(AND(N150&lt;&gt;"",#REF!=""),"Tipologia","")</f>
        <v>#REF!</v>
      </c>
      <c r="P150" s="23" t="e">
        <f>IF(AND(N150&lt;&gt;"",#REF!=""),"Data","")</f>
        <v>#REF!</v>
      </c>
      <c r="Q150" s="23" t="e">
        <f>IF(AND(N150&lt;&gt;"",#REF!=""),"Zona","")</f>
        <v>#REF!</v>
      </c>
      <c r="R150" s="23" t="e">
        <f>IF(AND(N150&lt;&gt;"",#REF!=""),"Circolo","")</f>
        <v>#REF!</v>
      </c>
      <c r="S150" s="12" t="str">
        <f t="shared" si="6"/>
        <v/>
      </c>
      <c r="T150" s="6"/>
      <c r="U150" s="4"/>
      <c r="V150" s="4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</row>
    <row r="151" spans="1:36" ht="21" x14ac:dyDescent="0.25">
      <c r="A151" s="11"/>
      <c r="B151" s="114" t="s">
        <v>421</v>
      </c>
      <c r="C151" s="51" t="s">
        <v>84</v>
      </c>
      <c r="D151" s="46"/>
      <c r="E151" s="46" t="s">
        <v>25</v>
      </c>
      <c r="F151" s="46">
        <v>5</v>
      </c>
      <c r="G151" s="46" t="s">
        <v>80</v>
      </c>
      <c r="H151" s="84" t="s">
        <v>203</v>
      </c>
      <c r="I151" s="46" t="s">
        <v>204</v>
      </c>
      <c r="J151" s="46">
        <v>1</v>
      </c>
      <c r="K151" s="124" t="s">
        <v>554</v>
      </c>
      <c r="L151" s="13"/>
      <c r="M151" s="13"/>
      <c r="N151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51" s="23" t="e">
        <f>IF(AND(N151&lt;&gt;"",#REF!=""),"Tipologia","")</f>
        <v>#REF!</v>
      </c>
      <c r="P151" s="23" t="e">
        <f>IF(AND(N151&lt;&gt;"",#REF!=""),"Data","")</f>
        <v>#REF!</v>
      </c>
      <c r="Q151" s="23" t="e">
        <f>IF(AND(N151&lt;&gt;"",#REF!=""),"Zona","")</f>
        <v>#REF!</v>
      </c>
      <c r="R151" s="23" t="e">
        <f>IF(AND(N151&lt;&gt;"",#REF!=""),"Circolo","")</f>
        <v>#REF!</v>
      </c>
      <c r="S151" s="12" t="str">
        <f t="shared" si="6"/>
        <v/>
      </c>
      <c r="T151" s="6"/>
      <c r="U151" s="4"/>
      <c r="V151" s="4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</row>
    <row r="152" spans="1:36" ht="21" x14ac:dyDescent="0.25">
      <c r="A152" s="11"/>
      <c r="B152" s="114" t="s">
        <v>421</v>
      </c>
      <c r="C152" s="51" t="s">
        <v>84</v>
      </c>
      <c r="D152" s="46"/>
      <c r="E152" s="46" t="s">
        <v>25</v>
      </c>
      <c r="F152" s="46">
        <v>5</v>
      </c>
      <c r="G152" s="46" t="s">
        <v>80</v>
      </c>
      <c r="H152" s="84" t="s">
        <v>470</v>
      </c>
      <c r="I152" s="46" t="s">
        <v>205</v>
      </c>
      <c r="J152" s="46">
        <v>2</v>
      </c>
      <c r="K152" s="124" t="s">
        <v>554</v>
      </c>
      <c r="L152" s="13"/>
      <c r="M152" s="13"/>
      <c r="N152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52" s="23" t="e">
        <f>IF(AND(N152&lt;&gt;"",#REF!=""),"Tipologia","")</f>
        <v>#REF!</v>
      </c>
      <c r="P152" s="23" t="e">
        <f>IF(AND(N152&lt;&gt;"",#REF!=""),"Data","")</f>
        <v>#REF!</v>
      </c>
      <c r="Q152" s="23" t="e">
        <f>IF(AND(N152&lt;&gt;"",#REF!=""),"Zona","")</f>
        <v>#REF!</v>
      </c>
      <c r="R152" s="23" t="e">
        <f>IF(AND(N152&lt;&gt;"",#REF!=""),"Circolo","")</f>
        <v>#REF!</v>
      </c>
      <c r="S152" s="12" t="str">
        <f t="shared" si="6"/>
        <v/>
      </c>
      <c r="T152" s="6"/>
      <c r="U152" s="4"/>
      <c r="V152" s="4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</row>
    <row r="153" spans="1:36" ht="21" x14ac:dyDescent="0.25">
      <c r="A153" s="11"/>
      <c r="B153" s="114" t="s">
        <v>422</v>
      </c>
      <c r="C153" s="51" t="s">
        <v>84</v>
      </c>
      <c r="D153" s="46"/>
      <c r="E153" s="46" t="s">
        <v>19</v>
      </c>
      <c r="F153" s="46">
        <v>5</v>
      </c>
      <c r="G153" s="46">
        <v>6</v>
      </c>
      <c r="H153" s="84" t="s">
        <v>620</v>
      </c>
      <c r="I153" s="46" t="s">
        <v>206</v>
      </c>
      <c r="J153" s="46">
        <v>7</v>
      </c>
      <c r="K153" s="124" t="s">
        <v>556</v>
      </c>
      <c r="L153" s="13"/>
      <c r="M153" s="13"/>
      <c r="N153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53" s="23" t="e">
        <f>IF(AND(N153&lt;&gt;"",#REF!=""),"Tipologia","")</f>
        <v>#REF!</v>
      </c>
      <c r="P153" s="23" t="e">
        <f>IF(AND(N153&lt;&gt;"",#REF!=""),"Data","")</f>
        <v>#REF!</v>
      </c>
      <c r="Q153" s="23" t="e">
        <f>IF(AND(N153&lt;&gt;"",#REF!=""),"Zona","")</f>
        <v>#REF!</v>
      </c>
      <c r="R153" s="23" t="e">
        <f>IF(AND(N153&lt;&gt;"",#REF!=""),"Circolo","")</f>
        <v>#REF!</v>
      </c>
      <c r="S153" s="12" t="str">
        <f t="shared" si="6"/>
        <v/>
      </c>
      <c r="T153" s="6"/>
      <c r="U153" s="4"/>
      <c r="V153" s="4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</row>
    <row r="154" spans="1:36" ht="21" x14ac:dyDescent="0.25">
      <c r="A154" s="11"/>
      <c r="B154" s="114" t="s">
        <v>396</v>
      </c>
      <c r="C154" s="51" t="s">
        <v>84</v>
      </c>
      <c r="D154" s="46"/>
      <c r="E154" s="46" t="s">
        <v>25</v>
      </c>
      <c r="F154" s="46">
        <v>6</v>
      </c>
      <c r="G154" s="46"/>
      <c r="H154" s="84" t="s">
        <v>602</v>
      </c>
      <c r="I154" s="46" t="s">
        <v>114</v>
      </c>
      <c r="J154" s="46">
        <v>3</v>
      </c>
      <c r="K154" s="124" t="s">
        <v>555</v>
      </c>
      <c r="N154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54" s="23" t="e">
        <f>IF(AND(N154&lt;&gt;"",#REF!=""),"Tipologia","")</f>
        <v>#REF!</v>
      </c>
      <c r="P154" s="23" t="e">
        <f>IF(AND(N154&lt;&gt;"",#REF!=""),"Data","")</f>
        <v>#REF!</v>
      </c>
      <c r="Q154" s="23" t="e">
        <f>IF(AND(N154&lt;&gt;"",#REF!=""),"Zona","")</f>
        <v>#REF!</v>
      </c>
      <c r="R154" s="23" t="e">
        <f>IF(AND(N154&lt;&gt;"",#REF!=""),"Circolo","")</f>
        <v>#REF!</v>
      </c>
      <c r="S154" s="12" t="str">
        <f t="shared" si="6"/>
        <v/>
      </c>
      <c r="T154" s="6"/>
      <c r="U154" s="4"/>
      <c r="V154" s="4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</row>
    <row r="155" spans="1:36" ht="21" x14ac:dyDescent="0.25">
      <c r="A155" s="11"/>
      <c r="B155" s="114" t="s">
        <v>396</v>
      </c>
      <c r="C155" s="51" t="s">
        <v>84</v>
      </c>
      <c r="D155" s="46"/>
      <c r="E155" s="46" t="s">
        <v>23</v>
      </c>
      <c r="F155" s="46">
        <v>6</v>
      </c>
      <c r="G155" s="46" t="s">
        <v>80</v>
      </c>
      <c r="H155" s="84" t="s">
        <v>471</v>
      </c>
      <c r="I155" s="46" t="s">
        <v>468</v>
      </c>
      <c r="J155" s="46">
        <v>7</v>
      </c>
      <c r="K155" s="124" t="s">
        <v>555</v>
      </c>
      <c r="N155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55" s="23" t="e">
        <f>IF(AND(N155&lt;&gt;"",#REF!=""),"Tipologia","")</f>
        <v>#REF!</v>
      </c>
      <c r="P155" s="23" t="e">
        <f>IF(AND(N155&lt;&gt;"",#REF!=""),"Data","")</f>
        <v>#REF!</v>
      </c>
      <c r="Q155" s="23" t="e">
        <f>IF(AND(N155&lt;&gt;"",#REF!=""),"Zona","")</f>
        <v>#REF!</v>
      </c>
      <c r="R155" s="23" t="e">
        <f>IF(AND(N155&lt;&gt;"",#REF!=""),"Circolo","")</f>
        <v>#REF!</v>
      </c>
      <c r="S155" s="12" t="str">
        <f t="shared" si="6"/>
        <v/>
      </c>
      <c r="T155" s="6"/>
      <c r="U155" s="4"/>
      <c r="V155" s="4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</row>
    <row r="156" spans="1:36" ht="21" x14ac:dyDescent="0.25">
      <c r="A156" s="11"/>
      <c r="B156" s="114" t="s">
        <v>396</v>
      </c>
      <c r="C156" s="51" t="s">
        <v>84</v>
      </c>
      <c r="D156" s="46"/>
      <c r="E156" s="46" t="s">
        <v>23</v>
      </c>
      <c r="F156" s="46">
        <v>6</v>
      </c>
      <c r="G156" s="46"/>
      <c r="H156" s="84" t="s">
        <v>471</v>
      </c>
      <c r="I156" s="46" t="s">
        <v>253</v>
      </c>
      <c r="J156" s="46">
        <v>7</v>
      </c>
      <c r="K156" s="124" t="s">
        <v>555</v>
      </c>
      <c r="N156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56" s="23" t="e">
        <f>IF(AND(N156&lt;&gt;"",#REF!=""),"Tipologia","")</f>
        <v>#REF!</v>
      </c>
      <c r="P156" s="23" t="e">
        <f>IF(AND(N156&lt;&gt;"",#REF!=""),"Data","")</f>
        <v>#REF!</v>
      </c>
      <c r="Q156" s="23" t="e">
        <f>IF(AND(N156&lt;&gt;"",#REF!=""),"Zona","")</f>
        <v>#REF!</v>
      </c>
      <c r="R156" s="23" t="e">
        <f>IF(AND(N156&lt;&gt;"",#REF!=""),"Circolo","")</f>
        <v>#REF!</v>
      </c>
      <c r="S156" s="12" t="str">
        <f t="shared" si="6"/>
        <v/>
      </c>
      <c r="T156" s="6"/>
      <c r="U156" s="4"/>
      <c r="V156" s="4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</row>
    <row r="157" spans="1:36" s="17" customFormat="1" ht="21" x14ac:dyDescent="0.35">
      <c r="A157" s="11"/>
      <c r="B157" s="114" t="s">
        <v>423</v>
      </c>
      <c r="C157" s="51" t="s">
        <v>84</v>
      </c>
      <c r="D157" s="46"/>
      <c r="E157" s="46" t="s">
        <v>21</v>
      </c>
      <c r="F157" s="46">
        <v>9</v>
      </c>
      <c r="G157" s="46">
        <v>13</v>
      </c>
      <c r="H157" s="84" t="s">
        <v>207</v>
      </c>
      <c r="I157" s="46" t="s">
        <v>208</v>
      </c>
      <c r="J157" s="46">
        <v>1</v>
      </c>
      <c r="K157" s="124" t="s">
        <v>569</v>
      </c>
      <c r="L157" s="1"/>
      <c r="M157" s="1"/>
      <c r="N157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57" s="23" t="e">
        <f>IF(AND(N157&lt;&gt;"",#REF!=""),"Tipologia","")</f>
        <v>#REF!</v>
      </c>
      <c r="P157" s="23" t="e">
        <f>IF(AND(N157&lt;&gt;"",#REF!=""),"Data","")</f>
        <v>#REF!</v>
      </c>
      <c r="Q157" s="23" t="e">
        <f>IF(AND(N157&lt;&gt;"",#REF!=""),"Zona","")</f>
        <v>#REF!</v>
      </c>
      <c r="R157" s="23" t="e">
        <f>IF(AND(N157&lt;&gt;"",#REF!=""),"Circolo","")</f>
        <v>#REF!</v>
      </c>
      <c r="S157" s="12" t="str">
        <f t="shared" si="6"/>
        <v/>
      </c>
      <c r="T157" s="6"/>
      <c r="U157" s="4"/>
      <c r="V157" s="4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</row>
    <row r="158" spans="1:36" ht="21" x14ac:dyDescent="0.25">
      <c r="A158" s="11"/>
      <c r="B158" s="114" t="s">
        <v>410</v>
      </c>
      <c r="C158" s="51" t="s">
        <v>84</v>
      </c>
      <c r="D158" s="46"/>
      <c r="E158" s="46" t="s">
        <v>24</v>
      </c>
      <c r="F158" s="46">
        <v>9</v>
      </c>
      <c r="G158" s="46" t="s">
        <v>80</v>
      </c>
      <c r="H158" s="84" t="s">
        <v>112</v>
      </c>
      <c r="I158" s="46" t="s">
        <v>107</v>
      </c>
      <c r="J158" s="46">
        <v>4</v>
      </c>
      <c r="K158" s="124" t="s">
        <v>566</v>
      </c>
      <c r="N158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58" s="23" t="e">
        <f>IF(AND(N158&lt;&gt;"",#REF!=""),"Tipologia","")</f>
        <v>#REF!</v>
      </c>
      <c r="P158" s="23" t="e">
        <f>IF(AND(N158&lt;&gt;"",#REF!=""),"Data","")</f>
        <v>#REF!</v>
      </c>
      <c r="Q158" s="23" t="e">
        <f>IF(AND(N158&lt;&gt;"",#REF!=""),"Zona","")</f>
        <v>#REF!</v>
      </c>
      <c r="R158" s="23" t="e">
        <f>IF(AND(N158&lt;&gt;"",#REF!=""),"Circolo","")</f>
        <v>#REF!</v>
      </c>
      <c r="S158" s="12" t="str">
        <f t="shared" si="6"/>
        <v/>
      </c>
      <c r="T158" s="6"/>
      <c r="U158" s="4"/>
      <c r="V158" s="4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</row>
    <row r="159" spans="1:36" ht="21" x14ac:dyDescent="0.25">
      <c r="A159" s="11"/>
      <c r="B159" s="114" t="s">
        <v>397</v>
      </c>
      <c r="C159" s="51" t="s">
        <v>84</v>
      </c>
      <c r="D159" s="46"/>
      <c r="E159" s="46" t="s">
        <v>24</v>
      </c>
      <c r="F159" s="46">
        <v>10</v>
      </c>
      <c r="G159" s="46" t="s">
        <v>80</v>
      </c>
      <c r="H159" s="84" t="s">
        <v>209</v>
      </c>
      <c r="I159" s="46" t="s">
        <v>210</v>
      </c>
      <c r="J159" s="46">
        <v>2</v>
      </c>
      <c r="K159" s="124" t="s">
        <v>558</v>
      </c>
      <c r="N159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59" s="23" t="e">
        <f>IF(AND(N159&lt;&gt;"",#REF!=""),"Tipologia","")</f>
        <v>#REF!</v>
      </c>
      <c r="P159" s="23" t="e">
        <f>IF(AND(N159&lt;&gt;"",#REF!=""),"Data","")</f>
        <v>#REF!</v>
      </c>
      <c r="Q159" s="23" t="e">
        <f>IF(AND(N159&lt;&gt;"",#REF!=""),"Zona","")</f>
        <v>#REF!</v>
      </c>
      <c r="R159" s="23" t="e">
        <f>IF(AND(N159&lt;&gt;"",#REF!=""),"Circolo","")</f>
        <v>#REF!</v>
      </c>
      <c r="S159" s="12" t="str">
        <f t="shared" si="6"/>
        <v/>
      </c>
      <c r="T159" s="6"/>
      <c r="U159" s="4"/>
      <c r="V159" s="4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</row>
    <row r="160" spans="1:36" ht="21" x14ac:dyDescent="0.25">
      <c r="A160" s="11"/>
      <c r="B160" s="114" t="s">
        <v>397</v>
      </c>
      <c r="C160" s="51" t="s">
        <v>84</v>
      </c>
      <c r="D160" s="46"/>
      <c r="E160" s="46" t="s">
        <v>24</v>
      </c>
      <c r="F160" s="46">
        <v>10</v>
      </c>
      <c r="G160" s="46" t="s">
        <v>80</v>
      </c>
      <c r="H160" s="84" t="s">
        <v>211</v>
      </c>
      <c r="I160" s="46" t="s">
        <v>212</v>
      </c>
      <c r="J160" s="46">
        <v>4</v>
      </c>
      <c r="K160" s="124" t="s">
        <v>558</v>
      </c>
      <c r="N160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60" s="23" t="e">
        <f>IF(AND(N160&lt;&gt;"",#REF!=""),"Tipologia","")</f>
        <v>#REF!</v>
      </c>
      <c r="P160" s="23" t="e">
        <f>IF(AND(N160&lt;&gt;"",#REF!=""),"Data","")</f>
        <v>#REF!</v>
      </c>
      <c r="Q160" s="23" t="e">
        <f>IF(AND(N160&lt;&gt;"",#REF!=""),"Zona","")</f>
        <v>#REF!</v>
      </c>
      <c r="R160" s="23" t="e">
        <f>IF(AND(N160&lt;&gt;"",#REF!=""),"Circolo","")</f>
        <v>#REF!</v>
      </c>
      <c r="S160" s="12" t="str">
        <f t="shared" si="6"/>
        <v/>
      </c>
      <c r="T160" s="6"/>
      <c r="U160" s="4"/>
      <c r="V160" s="4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</row>
    <row r="161" spans="1:36" ht="21" x14ac:dyDescent="0.25">
      <c r="A161" s="11"/>
      <c r="B161" s="114" t="s">
        <v>399</v>
      </c>
      <c r="C161" s="51" t="s">
        <v>84</v>
      </c>
      <c r="D161" s="46"/>
      <c r="E161" s="46" t="s">
        <v>23</v>
      </c>
      <c r="F161" s="46">
        <v>11</v>
      </c>
      <c r="G161" s="46" t="s">
        <v>80</v>
      </c>
      <c r="H161" s="84" t="s">
        <v>71</v>
      </c>
      <c r="I161" s="46" t="s">
        <v>213</v>
      </c>
      <c r="J161" s="46">
        <v>3</v>
      </c>
      <c r="K161" s="124" t="s">
        <v>553</v>
      </c>
      <c r="N161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61" s="23" t="e">
        <f>IF(AND(N161&lt;&gt;"",#REF!=""),"Tipologia","")</f>
        <v>#REF!</v>
      </c>
      <c r="P161" s="23" t="e">
        <f>IF(AND(N161&lt;&gt;"",#REF!=""),"Data","")</f>
        <v>#REF!</v>
      </c>
      <c r="Q161" s="23" t="e">
        <f>IF(AND(N161&lt;&gt;"",#REF!=""),"Zona","")</f>
        <v>#REF!</v>
      </c>
      <c r="R161" s="23" t="e">
        <f>IF(AND(N161&lt;&gt;"",#REF!=""),"Circolo","")</f>
        <v>#REF!</v>
      </c>
      <c r="S161" s="12" t="str">
        <f t="shared" si="6"/>
        <v/>
      </c>
      <c r="T161" s="6"/>
      <c r="U161" s="4"/>
      <c r="V161" s="4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</row>
    <row r="162" spans="1:36" ht="21" x14ac:dyDescent="0.25">
      <c r="A162" s="11"/>
      <c r="B162" s="114" t="s">
        <v>399</v>
      </c>
      <c r="C162" s="51" t="s">
        <v>84</v>
      </c>
      <c r="D162" s="46"/>
      <c r="E162" s="46" t="s">
        <v>25</v>
      </c>
      <c r="F162" s="46">
        <v>11</v>
      </c>
      <c r="G162" s="46" t="s">
        <v>80</v>
      </c>
      <c r="H162" s="84" t="s">
        <v>183</v>
      </c>
      <c r="I162" s="46" t="s">
        <v>213</v>
      </c>
      <c r="J162" s="46">
        <v>3</v>
      </c>
      <c r="K162" s="124" t="s">
        <v>553</v>
      </c>
      <c r="N162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62" s="23" t="e">
        <f>IF(AND(N162&lt;&gt;"",#REF!=""),"Tipologia","")</f>
        <v>#REF!</v>
      </c>
      <c r="P162" s="23" t="e">
        <f>IF(AND(N162&lt;&gt;"",#REF!=""),"Data","")</f>
        <v>#REF!</v>
      </c>
      <c r="Q162" s="23" t="e">
        <f>IF(AND(N162&lt;&gt;"",#REF!=""),"Zona","")</f>
        <v>#REF!</v>
      </c>
      <c r="R162" s="23" t="e">
        <f>IF(AND(N162&lt;&gt;"",#REF!=""),"Circolo","")</f>
        <v>#REF!</v>
      </c>
      <c r="S162" s="12" t="str">
        <f t="shared" si="6"/>
        <v/>
      </c>
      <c r="T162" s="6"/>
      <c r="U162" s="4"/>
      <c r="V162" s="4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</row>
    <row r="163" spans="1:36" ht="21" x14ac:dyDescent="0.25">
      <c r="A163" s="11"/>
      <c r="B163" s="114" t="s">
        <v>424</v>
      </c>
      <c r="C163" s="51" t="s">
        <v>84</v>
      </c>
      <c r="D163" s="46"/>
      <c r="E163" s="46" t="s">
        <v>24</v>
      </c>
      <c r="F163" s="46">
        <v>12</v>
      </c>
      <c r="G163" s="46" t="s">
        <v>80</v>
      </c>
      <c r="H163" s="84" t="s">
        <v>112</v>
      </c>
      <c r="I163" s="46" t="s">
        <v>214</v>
      </c>
      <c r="J163" s="46">
        <v>1</v>
      </c>
      <c r="K163" s="124" t="s">
        <v>554</v>
      </c>
      <c r="N163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63" s="23" t="e">
        <f>IF(AND(N163&lt;&gt;"",#REF!=""),"Tipologia","")</f>
        <v>#REF!</v>
      </c>
      <c r="P163" s="23" t="e">
        <f>IF(AND(N163&lt;&gt;"",#REF!=""),"Data","")</f>
        <v>#REF!</v>
      </c>
      <c r="Q163" s="23" t="e">
        <f>IF(AND(N163&lt;&gt;"",#REF!=""),"Zona","")</f>
        <v>#REF!</v>
      </c>
      <c r="R163" s="23" t="e">
        <f>IF(AND(N163&lt;&gt;"",#REF!=""),"Circolo","")</f>
        <v>#REF!</v>
      </c>
      <c r="S163" s="12" t="str">
        <f t="shared" si="6"/>
        <v/>
      </c>
      <c r="T163" s="6"/>
      <c r="U163" s="4"/>
      <c r="V163" s="4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</row>
    <row r="164" spans="1:36" ht="21" x14ac:dyDescent="0.25">
      <c r="A164" s="11"/>
      <c r="B164" s="114" t="s">
        <v>385</v>
      </c>
      <c r="C164" s="51" t="s">
        <v>84</v>
      </c>
      <c r="D164" s="46"/>
      <c r="E164" s="46" t="s">
        <v>19</v>
      </c>
      <c r="F164" s="46">
        <v>12</v>
      </c>
      <c r="G164" s="46">
        <v>13</v>
      </c>
      <c r="H164" s="84" t="s">
        <v>215</v>
      </c>
      <c r="I164" s="46" t="s">
        <v>184</v>
      </c>
      <c r="J164" s="46">
        <v>6</v>
      </c>
      <c r="K164" s="124" t="s">
        <v>556</v>
      </c>
      <c r="N164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64" s="23" t="e">
        <f>IF(AND(N164&lt;&gt;"",#REF!=""),"Tipologia","")</f>
        <v>#REF!</v>
      </c>
      <c r="P164" s="23" t="e">
        <f>IF(AND(N164&lt;&gt;"",#REF!=""),"Data","")</f>
        <v>#REF!</v>
      </c>
      <c r="Q164" s="23" t="e">
        <f>IF(AND(N164&lt;&gt;"",#REF!=""),"Zona","")</f>
        <v>#REF!</v>
      </c>
      <c r="R164" s="23" t="e">
        <f>IF(AND(N164&lt;&gt;"",#REF!=""),"Circolo","")</f>
        <v>#REF!</v>
      </c>
      <c r="S164" s="12" t="str">
        <f t="shared" si="6"/>
        <v/>
      </c>
      <c r="T164" s="6"/>
      <c r="U164" s="4"/>
      <c r="V164" s="4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</row>
    <row r="165" spans="1:36" ht="21" x14ac:dyDescent="0.25">
      <c r="A165" s="11"/>
      <c r="B165" s="114" t="s">
        <v>424</v>
      </c>
      <c r="C165" s="51" t="s">
        <v>84</v>
      </c>
      <c r="D165" s="46"/>
      <c r="E165" s="46" t="s">
        <v>25</v>
      </c>
      <c r="F165" s="46">
        <v>12</v>
      </c>
      <c r="G165" s="46" t="s">
        <v>80</v>
      </c>
      <c r="H165" s="84" t="s">
        <v>487</v>
      </c>
      <c r="I165" s="46" t="s">
        <v>253</v>
      </c>
      <c r="J165" s="46">
        <v>7</v>
      </c>
      <c r="K165" s="124" t="s">
        <v>554</v>
      </c>
      <c r="N165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65" s="23" t="e">
        <f>IF(AND(N165&lt;&gt;"",#REF!=""),"Tipologia","")</f>
        <v>#REF!</v>
      </c>
      <c r="P165" s="23" t="e">
        <f>IF(AND(N165&lt;&gt;"",#REF!=""),"Data","")</f>
        <v>#REF!</v>
      </c>
      <c r="Q165" s="23" t="e">
        <f>IF(AND(N165&lt;&gt;"",#REF!=""),"Zona","")</f>
        <v>#REF!</v>
      </c>
      <c r="R165" s="23" t="e">
        <f>IF(AND(N165&lt;&gt;"",#REF!=""),"Circolo","")</f>
        <v>#REF!</v>
      </c>
      <c r="S165" s="12" t="str">
        <f t="shared" si="6"/>
        <v/>
      </c>
      <c r="T165" s="6"/>
      <c r="U165" s="4"/>
      <c r="V165" s="4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</row>
    <row r="166" spans="1:36" ht="21" x14ac:dyDescent="0.25">
      <c r="A166" s="11"/>
      <c r="B166" s="114" t="s">
        <v>424</v>
      </c>
      <c r="C166" s="51" t="s">
        <v>84</v>
      </c>
      <c r="D166" s="46"/>
      <c r="E166" s="46" t="s">
        <v>25</v>
      </c>
      <c r="F166" s="46">
        <v>12</v>
      </c>
      <c r="G166" s="46"/>
      <c r="H166" s="84" t="s">
        <v>486</v>
      </c>
      <c r="I166" s="46" t="s">
        <v>259</v>
      </c>
      <c r="J166" s="46">
        <v>7</v>
      </c>
      <c r="K166" s="124" t="s">
        <v>554</v>
      </c>
      <c r="N166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66" s="23" t="e">
        <f>IF(AND(N166&lt;&gt;"",#REF!=""),"Tipologia","")</f>
        <v>#REF!</v>
      </c>
      <c r="P166" s="23" t="e">
        <f>IF(AND(N166&lt;&gt;"",#REF!=""),"Data","")</f>
        <v>#REF!</v>
      </c>
      <c r="Q166" s="23" t="e">
        <f>IF(AND(N166&lt;&gt;"",#REF!=""),"Zona","")</f>
        <v>#REF!</v>
      </c>
      <c r="R166" s="23" t="e">
        <f>IF(AND(N166&lt;&gt;"",#REF!=""),"Circolo","")</f>
        <v>#REF!</v>
      </c>
      <c r="S166" s="12" t="str">
        <f t="shared" si="6"/>
        <v/>
      </c>
      <c r="T166" s="6"/>
      <c r="U166" s="4"/>
      <c r="V166" s="4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</row>
    <row r="167" spans="1:36" ht="21" x14ac:dyDescent="0.25">
      <c r="A167" s="11"/>
      <c r="B167" s="114" t="s">
        <v>386</v>
      </c>
      <c r="C167" s="51" t="s">
        <v>84</v>
      </c>
      <c r="D167" s="46"/>
      <c r="E167" s="46" t="s">
        <v>23</v>
      </c>
      <c r="F167" s="46">
        <v>13</v>
      </c>
      <c r="G167" s="46" t="s">
        <v>80</v>
      </c>
      <c r="H167" s="84" t="s">
        <v>488</v>
      </c>
      <c r="I167" s="46" t="s">
        <v>308</v>
      </c>
      <c r="J167" s="46">
        <v>7</v>
      </c>
      <c r="K167" s="124" t="s">
        <v>555</v>
      </c>
      <c r="N167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67" s="23" t="e">
        <f>IF(AND(N167&lt;&gt;"",#REF!=""),"Tipologia","")</f>
        <v>#REF!</v>
      </c>
      <c r="P167" s="23" t="e">
        <f>IF(AND(N167&lt;&gt;"",#REF!=""),"Data","")</f>
        <v>#REF!</v>
      </c>
      <c r="Q167" s="23" t="e">
        <f>IF(AND(N167&lt;&gt;"",#REF!=""),"Zona","")</f>
        <v>#REF!</v>
      </c>
      <c r="R167" s="23" t="e">
        <f>IF(AND(N167&lt;&gt;"",#REF!=""),"Circolo","")</f>
        <v>#REF!</v>
      </c>
      <c r="S167" s="12" t="str">
        <f t="shared" si="6"/>
        <v/>
      </c>
      <c r="T167" s="6"/>
      <c r="U167" s="4"/>
      <c r="V167" s="4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</row>
    <row r="168" spans="1:36" ht="21" x14ac:dyDescent="0.25">
      <c r="A168" s="11"/>
      <c r="B168" s="114" t="s">
        <v>386</v>
      </c>
      <c r="C168" s="51" t="s">
        <v>84</v>
      </c>
      <c r="D168" s="46"/>
      <c r="E168" s="46" t="s">
        <v>598</v>
      </c>
      <c r="F168" s="46">
        <v>13</v>
      </c>
      <c r="G168" s="46"/>
      <c r="H168" s="84" t="s">
        <v>471</v>
      </c>
      <c r="I168" s="46" t="s">
        <v>352</v>
      </c>
      <c r="J168" s="46">
        <v>7</v>
      </c>
      <c r="K168" s="124" t="s">
        <v>555</v>
      </c>
      <c r="N168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68" s="23" t="e">
        <f>IF(AND(N168&lt;&gt;"",#REF!=""),"Tipologia","")</f>
        <v>#REF!</v>
      </c>
      <c r="P168" s="23" t="e">
        <f>IF(AND(N168&lt;&gt;"",#REF!=""),"Data","")</f>
        <v>#REF!</v>
      </c>
      <c r="Q168" s="23" t="e">
        <f>IF(AND(N168&lt;&gt;"",#REF!=""),"Zona","")</f>
        <v>#REF!</v>
      </c>
      <c r="R168" s="23" t="e">
        <f>IF(AND(N168&lt;&gt;"",#REF!=""),"Circolo","")</f>
        <v>#REF!</v>
      </c>
      <c r="S168" s="12" t="str">
        <f t="shared" si="6"/>
        <v/>
      </c>
      <c r="T168" s="6"/>
      <c r="U168" s="4"/>
      <c r="V168" s="4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</row>
    <row r="169" spans="1:36" ht="21" x14ac:dyDescent="0.25">
      <c r="A169" s="11"/>
      <c r="B169" s="114" t="s">
        <v>387</v>
      </c>
      <c r="C169" s="51" t="s">
        <v>84</v>
      </c>
      <c r="D169" s="46"/>
      <c r="E169" s="46" t="s">
        <v>25</v>
      </c>
      <c r="F169" s="46">
        <v>14</v>
      </c>
      <c r="G169" s="46" t="s">
        <v>80</v>
      </c>
      <c r="H169" s="84" t="s">
        <v>216</v>
      </c>
      <c r="I169" s="46" t="s">
        <v>147</v>
      </c>
      <c r="J169" s="46">
        <v>2</v>
      </c>
      <c r="K169" s="124" t="s">
        <v>557</v>
      </c>
      <c r="N169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69" s="23" t="e">
        <f>IF(AND(N169&lt;&gt;"",#REF!=""),"Tipologia","")</f>
        <v>#REF!</v>
      </c>
      <c r="P169" s="23" t="e">
        <f>IF(AND(N169&lt;&gt;"",#REF!=""),"Data","")</f>
        <v>#REF!</v>
      </c>
      <c r="Q169" s="23" t="e">
        <f>IF(AND(N169&lt;&gt;"",#REF!=""),"Zona","")</f>
        <v>#REF!</v>
      </c>
      <c r="R169" s="23" t="e">
        <f>IF(AND(N169&lt;&gt;"",#REF!=""),"Circolo","")</f>
        <v>#REF!</v>
      </c>
      <c r="S169" s="12" t="str">
        <f t="shared" si="6"/>
        <v/>
      </c>
      <c r="T169" s="6"/>
      <c r="U169" s="4"/>
      <c r="V169" s="4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</row>
    <row r="170" spans="1:36" ht="21" x14ac:dyDescent="0.25">
      <c r="A170" s="11"/>
      <c r="B170" s="114" t="s">
        <v>425</v>
      </c>
      <c r="C170" s="51" t="s">
        <v>84</v>
      </c>
      <c r="D170" s="46"/>
      <c r="E170" s="46" t="s">
        <v>24</v>
      </c>
      <c r="F170" s="46">
        <v>15</v>
      </c>
      <c r="G170" s="46" t="s">
        <v>80</v>
      </c>
      <c r="H170" s="84" t="s">
        <v>66</v>
      </c>
      <c r="I170" s="46" t="s">
        <v>217</v>
      </c>
      <c r="J170" s="46">
        <v>5</v>
      </c>
      <c r="K170" s="124" t="s">
        <v>565</v>
      </c>
      <c r="N170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70" s="23" t="e">
        <f>IF(AND(N170&lt;&gt;"",#REF!=""),"Tipologia","")</f>
        <v>#REF!</v>
      </c>
      <c r="P170" s="23" t="e">
        <f>IF(AND(N170&lt;&gt;"",#REF!=""),"Data","")</f>
        <v>#REF!</v>
      </c>
      <c r="Q170" s="23" t="e">
        <f>IF(AND(N170&lt;&gt;"",#REF!=""),"Zona","")</f>
        <v>#REF!</v>
      </c>
      <c r="R170" s="23" t="e">
        <f>IF(AND(N170&lt;&gt;"",#REF!=""),"Circolo","")</f>
        <v>#REF!</v>
      </c>
      <c r="S170" s="12" t="str">
        <f t="shared" si="6"/>
        <v/>
      </c>
      <c r="T170" s="6"/>
      <c r="U170" s="4"/>
      <c r="V170" s="4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</row>
    <row r="171" spans="1:36" ht="21" x14ac:dyDescent="0.25">
      <c r="A171" s="11"/>
      <c r="B171" s="114" t="s">
        <v>412</v>
      </c>
      <c r="C171" s="51" t="s">
        <v>84</v>
      </c>
      <c r="D171" s="46"/>
      <c r="E171" s="46" t="s">
        <v>25</v>
      </c>
      <c r="F171" s="46">
        <v>16</v>
      </c>
      <c r="G171" s="46" t="s">
        <v>80</v>
      </c>
      <c r="H171" s="84" t="s">
        <v>218</v>
      </c>
      <c r="I171" s="46" t="s">
        <v>135</v>
      </c>
      <c r="J171" s="46">
        <v>1</v>
      </c>
      <c r="K171" s="124" t="s">
        <v>566</v>
      </c>
      <c r="N171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71" s="23" t="e">
        <f>IF(AND(N171&lt;&gt;"",#REF!=""),"Tipologia","")</f>
        <v>#REF!</v>
      </c>
      <c r="P171" s="23" t="e">
        <f>IF(AND(N171&lt;&gt;"",#REF!=""),"Data","")</f>
        <v>#REF!</v>
      </c>
      <c r="Q171" s="23" t="e">
        <f>IF(AND(N171&lt;&gt;"",#REF!=""),"Zona","")</f>
        <v>#REF!</v>
      </c>
      <c r="R171" s="23" t="e">
        <f>IF(AND(N171&lt;&gt;"",#REF!=""),"Circolo","")</f>
        <v>#REF!</v>
      </c>
      <c r="S171" s="12" t="str">
        <f t="shared" si="6"/>
        <v/>
      </c>
      <c r="T171" s="6"/>
      <c r="U171" s="4"/>
      <c r="V171" s="4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</row>
    <row r="172" spans="1:36" ht="21" x14ac:dyDescent="0.25">
      <c r="A172" s="11"/>
      <c r="B172" s="114" t="s">
        <v>426</v>
      </c>
      <c r="C172" s="51" t="s">
        <v>84</v>
      </c>
      <c r="D172" s="46"/>
      <c r="E172" s="46" t="s">
        <v>22</v>
      </c>
      <c r="F172" s="46">
        <v>16</v>
      </c>
      <c r="G172" s="46">
        <v>17</v>
      </c>
      <c r="H172" s="84" t="s">
        <v>219</v>
      </c>
      <c r="I172" s="46" t="s">
        <v>220</v>
      </c>
      <c r="J172" s="46">
        <v>2</v>
      </c>
      <c r="K172" s="124" t="s">
        <v>570</v>
      </c>
      <c r="N172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72" s="23" t="e">
        <f>IF(AND(N172&lt;&gt;"",#REF!=""),"Tipologia","")</f>
        <v>#REF!</v>
      </c>
      <c r="P172" s="23" t="e">
        <f>IF(AND(N172&lt;&gt;"",#REF!=""),"Data","")</f>
        <v>#REF!</v>
      </c>
      <c r="Q172" s="23" t="e">
        <f>IF(AND(N172&lt;&gt;"",#REF!=""),"Zona","")</f>
        <v>#REF!</v>
      </c>
      <c r="R172" s="23" t="e">
        <f>IF(AND(N172&lt;&gt;"",#REF!=""),"Circolo","")</f>
        <v>#REF!</v>
      </c>
      <c r="S172" s="12" t="str">
        <f t="shared" si="6"/>
        <v/>
      </c>
      <c r="T172" s="6"/>
      <c r="U172" s="4"/>
      <c r="V172" s="4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</row>
    <row r="173" spans="1:36" ht="21" x14ac:dyDescent="0.25">
      <c r="A173" s="11"/>
      <c r="B173" s="114" t="s">
        <v>412</v>
      </c>
      <c r="C173" s="51" t="s">
        <v>84</v>
      </c>
      <c r="D173" s="46"/>
      <c r="E173" s="46" t="s">
        <v>25</v>
      </c>
      <c r="F173" s="46">
        <v>16</v>
      </c>
      <c r="G173" s="46" t="s">
        <v>80</v>
      </c>
      <c r="H173" s="84" t="s">
        <v>203</v>
      </c>
      <c r="I173" s="46" t="s">
        <v>221</v>
      </c>
      <c r="J173" s="46">
        <v>3</v>
      </c>
      <c r="K173" s="124" t="s">
        <v>566</v>
      </c>
      <c r="N173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73" s="23" t="e">
        <f>IF(AND(N173&lt;&gt;"",#REF!=""),"Tipologia","")</f>
        <v>#REF!</v>
      </c>
      <c r="P173" s="23" t="e">
        <f>IF(AND(N173&lt;&gt;"",#REF!=""),"Data","")</f>
        <v>#REF!</v>
      </c>
      <c r="Q173" s="23" t="e">
        <f>IF(AND(N173&lt;&gt;"",#REF!=""),"Zona","")</f>
        <v>#REF!</v>
      </c>
      <c r="R173" s="23" t="e">
        <f>IF(AND(N173&lt;&gt;"",#REF!=""),"Circolo","")</f>
        <v>#REF!</v>
      </c>
      <c r="S173" s="12" t="str">
        <f t="shared" si="6"/>
        <v/>
      </c>
      <c r="T173" s="6"/>
      <c r="U173" s="4"/>
      <c r="V173" s="4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</row>
    <row r="174" spans="1:36" ht="21" x14ac:dyDescent="0.25">
      <c r="A174" s="11"/>
      <c r="B174" s="114" t="s">
        <v>412</v>
      </c>
      <c r="C174" s="51" t="s">
        <v>84</v>
      </c>
      <c r="D174" s="46"/>
      <c r="E174" s="46" t="s">
        <v>25</v>
      </c>
      <c r="F174" s="46">
        <v>16</v>
      </c>
      <c r="G174" s="46" t="s">
        <v>80</v>
      </c>
      <c r="H174" s="84" t="s">
        <v>222</v>
      </c>
      <c r="I174" s="46" t="s">
        <v>199</v>
      </c>
      <c r="J174" s="46">
        <v>4</v>
      </c>
      <c r="K174" s="124" t="s">
        <v>566</v>
      </c>
      <c r="N174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74" s="23" t="e">
        <f>IF(AND(N174&lt;&gt;"",#REF!=""),"Tipologia","")</f>
        <v>#REF!</v>
      </c>
      <c r="P174" s="23" t="e">
        <f>IF(AND(N174&lt;&gt;"",#REF!=""),"Data","")</f>
        <v>#REF!</v>
      </c>
      <c r="Q174" s="23" t="e">
        <f>IF(AND(N174&lt;&gt;"",#REF!=""),"Zona","")</f>
        <v>#REF!</v>
      </c>
      <c r="R174" s="23" t="e">
        <f>IF(AND(N174&lt;&gt;"",#REF!=""),"Circolo","")</f>
        <v>#REF!</v>
      </c>
      <c r="S174" s="12" t="str">
        <f t="shared" si="6"/>
        <v/>
      </c>
      <c r="T174" s="6"/>
      <c r="U174" s="4"/>
      <c r="V174" s="4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</row>
    <row r="175" spans="1:36" s="17" customFormat="1" ht="21" x14ac:dyDescent="0.35">
      <c r="A175" s="11"/>
      <c r="B175" s="114" t="s">
        <v>101</v>
      </c>
      <c r="C175" s="51" t="s">
        <v>84</v>
      </c>
      <c r="D175" s="46"/>
      <c r="E175" s="46" t="s">
        <v>24</v>
      </c>
      <c r="F175" s="46">
        <v>17</v>
      </c>
      <c r="G175" s="46" t="s">
        <v>80</v>
      </c>
      <c r="H175" s="84" t="s">
        <v>112</v>
      </c>
      <c r="I175" s="46" t="s">
        <v>221</v>
      </c>
      <c r="J175" s="46">
        <v>3</v>
      </c>
      <c r="K175" s="124" t="s">
        <v>558</v>
      </c>
      <c r="L175" s="1"/>
      <c r="M175" s="1"/>
      <c r="N175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75" s="23" t="e">
        <f>IF(AND(N175&lt;&gt;"",#REF!=""),"Tipologia","")</f>
        <v>#REF!</v>
      </c>
      <c r="P175" s="23" t="e">
        <f>IF(AND(N175&lt;&gt;"",#REF!=""),"Data","")</f>
        <v>#REF!</v>
      </c>
      <c r="Q175" s="23" t="e">
        <f>IF(AND(N175&lt;&gt;"",#REF!=""),"Zona","")</f>
        <v>#REF!</v>
      </c>
      <c r="R175" s="23" t="e">
        <f>IF(AND(N175&lt;&gt;"",#REF!=""),"Circolo","")</f>
        <v>#REF!</v>
      </c>
      <c r="S175" s="12" t="str">
        <f t="shared" si="6"/>
        <v/>
      </c>
      <c r="T175" s="6"/>
      <c r="U175" s="4"/>
      <c r="V175" s="4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</row>
    <row r="176" spans="1:36" ht="21" x14ac:dyDescent="0.25">
      <c r="A176" s="11"/>
      <c r="B176" s="114" t="s">
        <v>101</v>
      </c>
      <c r="C176" s="51" t="s">
        <v>84</v>
      </c>
      <c r="D176" s="46"/>
      <c r="E176" s="46" t="s">
        <v>24</v>
      </c>
      <c r="F176" s="46">
        <v>17</v>
      </c>
      <c r="G176" s="46" t="s">
        <v>80</v>
      </c>
      <c r="H176" s="84" t="s">
        <v>489</v>
      </c>
      <c r="I176" s="46" t="s">
        <v>490</v>
      </c>
      <c r="J176" s="46">
        <v>4</v>
      </c>
      <c r="K176" s="124" t="s">
        <v>558</v>
      </c>
      <c r="N176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76" s="23" t="e">
        <f>IF(AND(N176&lt;&gt;"",#REF!=""),"Tipologia","")</f>
        <v>#REF!</v>
      </c>
      <c r="P176" s="23" t="e">
        <f>IF(AND(N176&lt;&gt;"",#REF!=""),"Data","")</f>
        <v>#REF!</v>
      </c>
      <c r="Q176" s="23" t="e">
        <f>IF(AND(N176&lt;&gt;"",#REF!=""),"Zona","")</f>
        <v>#REF!</v>
      </c>
      <c r="R176" s="23" t="e">
        <f>IF(AND(N176&lt;&gt;"",#REF!=""),"Circolo","")</f>
        <v>#REF!</v>
      </c>
      <c r="S176" s="12" t="str">
        <f t="shared" si="6"/>
        <v/>
      </c>
      <c r="T176" s="6"/>
      <c r="U176" s="4"/>
      <c r="V176" s="4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</row>
    <row r="177" spans="1:36" ht="21" x14ac:dyDescent="0.25">
      <c r="A177" s="11"/>
      <c r="B177" s="114" t="s">
        <v>427</v>
      </c>
      <c r="C177" s="51" t="s">
        <v>84</v>
      </c>
      <c r="D177" s="46"/>
      <c r="E177" s="46" t="s">
        <v>21</v>
      </c>
      <c r="F177" s="46">
        <v>17</v>
      </c>
      <c r="G177" s="46">
        <v>20</v>
      </c>
      <c r="H177" s="84" t="s">
        <v>223</v>
      </c>
      <c r="I177" s="46" t="s">
        <v>50</v>
      </c>
      <c r="J177" s="46">
        <v>6</v>
      </c>
      <c r="K177" s="124" t="s">
        <v>560</v>
      </c>
      <c r="N177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77" s="23" t="e">
        <f>IF(AND(N177&lt;&gt;"",#REF!=""),"Tipologia","")</f>
        <v>#REF!</v>
      </c>
      <c r="P177" s="23" t="e">
        <f>IF(AND(N177&lt;&gt;"",#REF!=""),"Data","")</f>
        <v>#REF!</v>
      </c>
      <c r="Q177" s="23" t="e">
        <f>IF(AND(N177&lt;&gt;"",#REF!=""),"Zona","")</f>
        <v>#REF!</v>
      </c>
      <c r="R177" s="23" t="e">
        <f>IF(AND(N177&lt;&gt;"",#REF!=""),"Circolo","")</f>
        <v>#REF!</v>
      </c>
      <c r="S177" s="12" t="str">
        <f t="shared" si="6"/>
        <v/>
      </c>
      <c r="T177" s="6"/>
      <c r="U177" s="4"/>
      <c r="V177" s="4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</row>
    <row r="178" spans="1:36" ht="21" x14ac:dyDescent="0.25">
      <c r="A178" s="11"/>
      <c r="B178" s="114" t="s">
        <v>101</v>
      </c>
      <c r="C178" s="51" t="s">
        <v>84</v>
      </c>
      <c r="D178" s="46"/>
      <c r="E178" s="46" t="s">
        <v>25</v>
      </c>
      <c r="F178" s="46">
        <v>17</v>
      </c>
      <c r="G178" s="46" t="s">
        <v>80</v>
      </c>
      <c r="H178" s="84" t="s">
        <v>203</v>
      </c>
      <c r="I178" s="46" t="s">
        <v>130</v>
      </c>
      <c r="J178" s="46">
        <v>6</v>
      </c>
      <c r="K178" s="124" t="s">
        <v>558</v>
      </c>
      <c r="N178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78" s="23" t="e">
        <f>IF(AND(N178&lt;&gt;"",#REF!=""),"Tipologia","")</f>
        <v>#REF!</v>
      </c>
      <c r="P178" s="23" t="e">
        <f>IF(AND(N178&lt;&gt;"",#REF!=""),"Data","")</f>
        <v>#REF!</v>
      </c>
      <c r="Q178" s="23" t="e">
        <f>IF(AND(N178&lt;&gt;"",#REF!=""),"Zona","")</f>
        <v>#REF!</v>
      </c>
      <c r="R178" s="23" t="e">
        <f>IF(AND(N178&lt;&gt;"",#REF!=""),"Circolo","")</f>
        <v>#REF!</v>
      </c>
      <c r="S178" s="12" t="str">
        <f t="shared" si="6"/>
        <v/>
      </c>
      <c r="T178" s="6"/>
      <c r="U178" s="4"/>
      <c r="V178" s="4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</row>
    <row r="179" spans="1:36" ht="21" x14ac:dyDescent="0.25">
      <c r="A179" s="11"/>
      <c r="B179" s="114" t="s">
        <v>402</v>
      </c>
      <c r="C179" s="51" t="s">
        <v>84</v>
      </c>
      <c r="D179" s="46"/>
      <c r="E179" s="46" t="s">
        <v>24</v>
      </c>
      <c r="F179" s="46">
        <v>18</v>
      </c>
      <c r="G179" s="46" t="s">
        <v>80</v>
      </c>
      <c r="H179" s="84" t="s">
        <v>112</v>
      </c>
      <c r="I179" s="46" t="s">
        <v>224</v>
      </c>
      <c r="J179" s="46">
        <v>2</v>
      </c>
      <c r="K179" s="124" t="s">
        <v>553</v>
      </c>
      <c r="N179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79" s="23" t="e">
        <f>IF(AND(N179&lt;&gt;"",#REF!=""),"Tipologia","")</f>
        <v>#REF!</v>
      </c>
      <c r="P179" s="23" t="e">
        <f>IF(AND(N179&lt;&gt;"",#REF!=""),"Data","")</f>
        <v>#REF!</v>
      </c>
      <c r="Q179" s="23" t="e">
        <f>IF(AND(N179&lt;&gt;"",#REF!=""),"Zona","")</f>
        <v>#REF!</v>
      </c>
      <c r="R179" s="23" t="e">
        <f>IF(AND(N179&lt;&gt;"",#REF!=""),"Circolo","")</f>
        <v>#REF!</v>
      </c>
      <c r="S179" s="12" t="str">
        <f t="shared" si="6"/>
        <v/>
      </c>
      <c r="T179" s="6"/>
      <c r="U179" s="4"/>
      <c r="V179" s="4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</row>
    <row r="180" spans="1:36" ht="21" x14ac:dyDescent="0.25">
      <c r="A180" s="11"/>
      <c r="B180" s="114" t="s">
        <v>437</v>
      </c>
      <c r="C180" s="51" t="s">
        <v>84</v>
      </c>
      <c r="D180" s="46"/>
      <c r="E180" s="46" t="s">
        <v>25</v>
      </c>
      <c r="F180" s="46">
        <v>19</v>
      </c>
      <c r="G180" s="46" t="s">
        <v>80</v>
      </c>
      <c r="H180" s="84" t="s">
        <v>491</v>
      </c>
      <c r="I180" s="46" t="s">
        <v>492</v>
      </c>
      <c r="J180" s="46">
        <v>4</v>
      </c>
      <c r="K180" s="124" t="s">
        <v>554</v>
      </c>
      <c r="N180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80" s="23" t="e">
        <f>IF(AND(N180&lt;&gt;"",#REF!=""),"Tipologia","")</f>
        <v>#REF!</v>
      </c>
      <c r="P180" s="23" t="e">
        <f>IF(AND(N180&lt;&gt;"",#REF!=""),"Data","")</f>
        <v>#REF!</v>
      </c>
      <c r="Q180" s="23" t="e">
        <f>IF(AND(N180&lt;&gt;"",#REF!=""),"Zona","")</f>
        <v>#REF!</v>
      </c>
      <c r="R180" s="23" t="e">
        <f>IF(AND(N180&lt;&gt;"",#REF!=""),"Circolo","")</f>
        <v>#REF!</v>
      </c>
      <c r="S180" s="12" t="str">
        <f t="shared" si="6"/>
        <v/>
      </c>
      <c r="T180" s="6"/>
      <c r="U180" s="4"/>
      <c r="V180" s="4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</row>
    <row r="181" spans="1:36" ht="21" x14ac:dyDescent="0.25">
      <c r="A181" s="11"/>
      <c r="B181" s="114" t="s">
        <v>437</v>
      </c>
      <c r="C181" s="51" t="s">
        <v>84</v>
      </c>
      <c r="D181" s="46"/>
      <c r="E181" s="46" t="s">
        <v>25</v>
      </c>
      <c r="F181" s="46">
        <v>19</v>
      </c>
      <c r="G181" s="46" t="s">
        <v>80</v>
      </c>
      <c r="H181" s="84" t="s">
        <v>493</v>
      </c>
      <c r="I181" s="46" t="s">
        <v>253</v>
      </c>
      <c r="J181" s="46">
        <v>7</v>
      </c>
      <c r="K181" s="124" t="s">
        <v>554</v>
      </c>
      <c r="N181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81" s="23" t="e">
        <f>IF(AND(N181&lt;&gt;"",#REF!=""),"Tipologia","")</f>
        <v>#REF!</v>
      </c>
      <c r="P181" s="23" t="e">
        <f>IF(AND(N181&lt;&gt;"",#REF!=""),"Data","")</f>
        <v>#REF!</v>
      </c>
      <c r="Q181" s="23" t="e">
        <f>IF(AND(N181&lt;&gt;"",#REF!=""),"Zona","")</f>
        <v>#REF!</v>
      </c>
      <c r="R181" s="23" t="e">
        <f>IF(AND(N181&lt;&gt;"",#REF!=""),"Circolo","")</f>
        <v>#REF!</v>
      </c>
      <c r="S181" s="12" t="str">
        <f t="shared" si="6"/>
        <v/>
      </c>
      <c r="T181" s="6"/>
      <c r="U181" s="4"/>
      <c r="V181" s="4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</row>
    <row r="182" spans="1:36" ht="21" x14ac:dyDescent="0.25">
      <c r="A182" s="11"/>
      <c r="B182" s="114" t="s">
        <v>437</v>
      </c>
      <c r="C182" s="51" t="s">
        <v>84</v>
      </c>
      <c r="D182" s="46"/>
      <c r="E182" s="46" t="s">
        <v>25</v>
      </c>
      <c r="F182" s="46">
        <v>19</v>
      </c>
      <c r="G182" s="46" t="s">
        <v>80</v>
      </c>
      <c r="H182" s="84" t="s">
        <v>494</v>
      </c>
      <c r="I182" s="46" t="s">
        <v>468</v>
      </c>
      <c r="J182" s="46">
        <v>7</v>
      </c>
      <c r="K182" s="124" t="s">
        <v>554</v>
      </c>
      <c r="N182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82" s="23" t="e">
        <f>IF(AND(N182&lt;&gt;"",#REF!=""),"Tipologia","")</f>
        <v>#REF!</v>
      </c>
      <c r="P182" s="23" t="e">
        <f>IF(AND(N182&lt;&gt;"",#REF!=""),"Data","")</f>
        <v>#REF!</v>
      </c>
      <c r="Q182" s="23" t="e">
        <f>IF(AND(N182&lt;&gt;"",#REF!=""),"Zona","")</f>
        <v>#REF!</v>
      </c>
      <c r="R182" s="23" t="e">
        <f>IF(AND(N182&lt;&gt;"",#REF!=""),"Circolo","")</f>
        <v>#REF!</v>
      </c>
      <c r="S182" s="12" t="str">
        <f t="shared" ref="S182:S245" si="7">IF(N182="ERRORE! MANCA…",1,"")</f>
        <v/>
      </c>
      <c r="T182" s="6"/>
      <c r="U182" s="4"/>
      <c r="V182" s="4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</row>
    <row r="183" spans="1:36" ht="21" x14ac:dyDescent="0.25">
      <c r="A183" s="11"/>
      <c r="B183" s="114" t="s">
        <v>437</v>
      </c>
      <c r="C183" s="51" t="s">
        <v>84</v>
      </c>
      <c r="D183" s="46"/>
      <c r="E183" s="46" t="s">
        <v>24</v>
      </c>
      <c r="F183" s="46">
        <v>19</v>
      </c>
      <c r="G183" s="46"/>
      <c r="H183" s="84" t="s">
        <v>112</v>
      </c>
      <c r="I183" s="46" t="s">
        <v>259</v>
      </c>
      <c r="J183" s="46">
        <v>7</v>
      </c>
      <c r="K183" s="124" t="s">
        <v>554</v>
      </c>
      <c r="N183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83" s="23" t="e">
        <f>IF(AND(N183&lt;&gt;"",#REF!=""),"Tipologia","")</f>
        <v>#REF!</v>
      </c>
      <c r="P183" s="23" t="e">
        <f>IF(AND(N183&lt;&gt;"",#REF!=""),"Data","")</f>
        <v>#REF!</v>
      </c>
      <c r="Q183" s="23" t="e">
        <f>IF(AND(N183&lt;&gt;"",#REF!=""),"Zona","")</f>
        <v>#REF!</v>
      </c>
      <c r="R183" s="23" t="e">
        <f>IF(AND(N183&lt;&gt;"",#REF!=""),"Circolo","")</f>
        <v>#REF!</v>
      </c>
      <c r="S183" s="12" t="str">
        <f t="shared" si="7"/>
        <v/>
      </c>
      <c r="T183" s="6"/>
      <c r="U183" s="4"/>
      <c r="V183" s="4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</row>
    <row r="184" spans="1:36" ht="21" x14ac:dyDescent="0.25">
      <c r="A184" s="11"/>
      <c r="B184" s="114" t="s">
        <v>388</v>
      </c>
      <c r="C184" s="51" t="s">
        <v>84</v>
      </c>
      <c r="D184" s="46"/>
      <c r="E184" s="46" t="s">
        <v>23</v>
      </c>
      <c r="F184" s="46">
        <v>20</v>
      </c>
      <c r="G184" s="46" t="s">
        <v>80</v>
      </c>
      <c r="H184" s="84" t="s">
        <v>71</v>
      </c>
      <c r="I184" s="46" t="s">
        <v>136</v>
      </c>
      <c r="J184" s="46">
        <v>3</v>
      </c>
      <c r="K184" s="124" t="s">
        <v>555</v>
      </c>
      <c r="N184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84" s="23" t="e">
        <f>IF(AND(N184&lt;&gt;"",#REF!=""),"Tipologia","")</f>
        <v>#REF!</v>
      </c>
      <c r="P184" s="23" t="e">
        <f>IF(AND(N184&lt;&gt;"",#REF!=""),"Data","")</f>
        <v>#REF!</v>
      </c>
      <c r="Q184" s="23" t="e">
        <f>IF(AND(N184&lt;&gt;"",#REF!=""),"Zona","")</f>
        <v>#REF!</v>
      </c>
      <c r="R184" s="23" t="e">
        <f>IF(AND(N184&lt;&gt;"",#REF!=""),"Circolo","")</f>
        <v>#REF!</v>
      </c>
      <c r="S184" s="12" t="str">
        <f t="shared" si="7"/>
        <v/>
      </c>
      <c r="T184" s="6"/>
      <c r="U184" s="4"/>
      <c r="V184" s="4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</row>
    <row r="185" spans="1:36" ht="21" x14ac:dyDescent="0.25">
      <c r="A185" s="11"/>
      <c r="B185" s="114" t="s">
        <v>388</v>
      </c>
      <c r="C185" s="51" t="s">
        <v>84</v>
      </c>
      <c r="D185" s="46"/>
      <c r="E185" s="46" t="s">
        <v>23</v>
      </c>
      <c r="F185" s="46">
        <v>20</v>
      </c>
      <c r="G185" s="46"/>
      <c r="H185" s="84" t="s">
        <v>71</v>
      </c>
      <c r="I185" s="46" t="s">
        <v>127</v>
      </c>
      <c r="J185" s="46">
        <v>4</v>
      </c>
      <c r="K185" s="124" t="s">
        <v>555</v>
      </c>
      <c r="N185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85" s="23" t="e">
        <f>IF(AND(N185&lt;&gt;"",#REF!=""),"Tipologia","")</f>
        <v>#REF!</v>
      </c>
      <c r="P185" s="23" t="e">
        <f>IF(AND(N185&lt;&gt;"",#REF!=""),"Data","")</f>
        <v>#REF!</v>
      </c>
      <c r="Q185" s="23" t="e">
        <f>IF(AND(N185&lt;&gt;"",#REF!=""),"Zona","")</f>
        <v>#REF!</v>
      </c>
      <c r="R185" s="23" t="e">
        <f>IF(AND(N185&lt;&gt;"",#REF!=""),"Circolo","")</f>
        <v>#REF!</v>
      </c>
      <c r="S185" s="12" t="str">
        <f t="shared" si="7"/>
        <v/>
      </c>
      <c r="T185" s="6"/>
      <c r="U185" s="4"/>
      <c r="V185" s="4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</row>
    <row r="186" spans="1:36" ht="21" x14ac:dyDescent="0.25">
      <c r="A186" s="11"/>
      <c r="B186" s="114" t="s">
        <v>388</v>
      </c>
      <c r="C186" s="51" t="s">
        <v>84</v>
      </c>
      <c r="D186" s="46"/>
      <c r="E186" s="46" t="s">
        <v>24</v>
      </c>
      <c r="F186" s="46">
        <v>20</v>
      </c>
      <c r="G186" s="46" t="s">
        <v>80</v>
      </c>
      <c r="H186" s="84" t="s">
        <v>225</v>
      </c>
      <c r="I186" s="46" t="s">
        <v>145</v>
      </c>
      <c r="J186" s="46">
        <v>6</v>
      </c>
      <c r="K186" s="124" t="s">
        <v>555</v>
      </c>
      <c r="N186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86" s="23" t="e">
        <f>IF(AND(N186&lt;&gt;"",#REF!=""),"Tipologia","")</f>
        <v>#REF!</v>
      </c>
      <c r="P186" s="23" t="e">
        <f>IF(AND(N186&lt;&gt;"",#REF!=""),"Data","")</f>
        <v>#REF!</v>
      </c>
      <c r="Q186" s="23" t="e">
        <f>IF(AND(N186&lt;&gt;"",#REF!=""),"Zona","")</f>
        <v>#REF!</v>
      </c>
      <c r="R186" s="23" t="e">
        <f>IF(AND(N186&lt;&gt;"",#REF!=""),"Circolo","")</f>
        <v>#REF!</v>
      </c>
      <c r="S186" s="12" t="str">
        <f t="shared" si="7"/>
        <v/>
      </c>
      <c r="T186" s="6"/>
      <c r="U186" s="4"/>
      <c r="V186" s="4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</row>
    <row r="187" spans="1:36" ht="21" x14ac:dyDescent="0.25">
      <c r="A187" s="11"/>
      <c r="B187" s="114" t="s">
        <v>388</v>
      </c>
      <c r="C187" s="51" t="s">
        <v>84</v>
      </c>
      <c r="D187" s="46"/>
      <c r="E187" s="46" t="s">
        <v>23</v>
      </c>
      <c r="F187" s="46">
        <v>20</v>
      </c>
      <c r="G187" s="46"/>
      <c r="H187" s="84" t="s">
        <v>612</v>
      </c>
      <c r="I187" s="46" t="s">
        <v>466</v>
      </c>
      <c r="J187" s="46">
        <v>7</v>
      </c>
      <c r="K187" s="124" t="s">
        <v>555</v>
      </c>
      <c r="N187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87" s="23" t="e">
        <f>IF(AND(N187&lt;&gt;"",#REF!=""),"Tipologia","")</f>
        <v>#REF!</v>
      </c>
      <c r="P187" s="23" t="e">
        <f>IF(AND(N187&lt;&gt;"",#REF!=""),"Data","")</f>
        <v>#REF!</v>
      </c>
      <c r="Q187" s="23" t="e">
        <f>IF(AND(N187&lt;&gt;"",#REF!=""),"Zona","")</f>
        <v>#REF!</v>
      </c>
      <c r="R187" s="23" t="e">
        <f>IF(AND(N187&lt;&gt;"",#REF!=""),"Circolo","")</f>
        <v>#REF!</v>
      </c>
      <c r="S187" s="12" t="str">
        <f t="shared" si="7"/>
        <v/>
      </c>
      <c r="T187" s="6"/>
      <c r="U187" s="4"/>
      <c r="V187" s="4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</row>
    <row r="188" spans="1:36" ht="21" x14ac:dyDescent="0.25">
      <c r="A188" s="11"/>
      <c r="B188" s="114" t="s">
        <v>388</v>
      </c>
      <c r="C188" s="51" t="s">
        <v>84</v>
      </c>
      <c r="D188" s="46"/>
      <c r="E188" s="46" t="s">
        <v>23</v>
      </c>
      <c r="F188" s="46">
        <v>20</v>
      </c>
      <c r="G188" s="46" t="s">
        <v>80</v>
      </c>
      <c r="H188" s="84" t="s">
        <v>495</v>
      </c>
      <c r="I188" s="46" t="s">
        <v>314</v>
      </c>
      <c r="J188" s="46">
        <v>7</v>
      </c>
      <c r="K188" s="124" t="s">
        <v>555</v>
      </c>
      <c r="N188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88" s="23" t="e">
        <f>IF(AND(N188&lt;&gt;"",#REF!=""),"Tipologia","")</f>
        <v>#REF!</v>
      </c>
      <c r="P188" s="23" t="e">
        <f>IF(AND(N188&lt;&gt;"",#REF!=""),"Data","")</f>
        <v>#REF!</v>
      </c>
      <c r="Q188" s="23" t="e">
        <f>IF(AND(N188&lt;&gt;"",#REF!=""),"Zona","")</f>
        <v>#REF!</v>
      </c>
      <c r="R188" s="23" t="e">
        <f>IF(AND(N188&lt;&gt;"",#REF!=""),"Circolo","")</f>
        <v>#REF!</v>
      </c>
      <c r="S188" s="12" t="str">
        <f t="shared" si="7"/>
        <v/>
      </c>
      <c r="T188" s="6"/>
      <c r="U188" s="4"/>
      <c r="V188" s="4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</row>
    <row r="189" spans="1:36" ht="21" x14ac:dyDescent="0.25">
      <c r="A189" s="11"/>
      <c r="B189" s="114" t="s">
        <v>102</v>
      </c>
      <c r="C189" s="51" t="s">
        <v>84</v>
      </c>
      <c r="D189" s="46"/>
      <c r="E189" s="46" t="s">
        <v>25</v>
      </c>
      <c r="F189" s="46">
        <v>21</v>
      </c>
      <c r="G189" s="46" t="s">
        <v>80</v>
      </c>
      <c r="H189" s="84" t="s">
        <v>496</v>
      </c>
      <c r="I189" s="46" t="s">
        <v>497</v>
      </c>
      <c r="J189" s="46">
        <v>2</v>
      </c>
      <c r="K189" s="124" t="s">
        <v>557</v>
      </c>
      <c r="N189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89" s="23" t="e">
        <f>IF(AND(N189&lt;&gt;"",#REF!=""),"Tipologia","")</f>
        <v>#REF!</v>
      </c>
      <c r="P189" s="23" t="e">
        <f>IF(AND(N189&lt;&gt;"",#REF!=""),"Data","")</f>
        <v>#REF!</v>
      </c>
      <c r="Q189" s="23" t="e">
        <f>IF(AND(N189&lt;&gt;"",#REF!=""),"Zona","")</f>
        <v>#REF!</v>
      </c>
      <c r="R189" s="23" t="e">
        <f>IF(AND(N189&lt;&gt;"",#REF!=""),"Circolo","")</f>
        <v>#REF!</v>
      </c>
      <c r="S189" s="12" t="str">
        <f t="shared" si="7"/>
        <v/>
      </c>
      <c r="T189" s="6"/>
      <c r="U189" s="4"/>
      <c r="V189" s="4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</row>
    <row r="190" spans="1:36" ht="21" x14ac:dyDescent="0.25">
      <c r="A190" s="11"/>
      <c r="B190" s="114" t="s">
        <v>413</v>
      </c>
      <c r="C190" s="51" t="s">
        <v>84</v>
      </c>
      <c r="D190" s="46"/>
      <c r="E190" s="46" t="s">
        <v>24</v>
      </c>
      <c r="F190" s="46">
        <v>22</v>
      </c>
      <c r="G190" s="46" t="s">
        <v>80</v>
      </c>
      <c r="H190" s="84" t="s">
        <v>112</v>
      </c>
      <c r="I190" s="46" t="s">
        <v>226</v>
      </c>
      <c r="J190" s="46">
        <v>1</v>
      </c>
      <c r="K190" s="124" t="s">
        <v>565</v>
      </c>
      <c r="N190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90" s="23" t="e">
        <f>IF(AND(N190&lt;&gt;"",#REF!=""),"Tipologia","")</f>
        <v>#REF!</v>
      </c>
      <c r="P190" s="23" t="e">
        <f>IF(AND(N190&lt;&gt;"",#REF!=""),"Data","")</f>
        <v>#REF!</v>
      </c>
      <c r="Q190" s="23" t="e">
        <f>IF(AND(N190&lt;&gt;"",#REF!=""),"Zona","")</f>
        <v>#REF!</v>
      </c>
      <c r="R190" s="23" t="e">
        <f>IF(AND(N190&lt;&gt;"",#REF!=""),"Circolo","")</f>
        <v>#REF!</v>
      </c>
      <c r="S190" s="12" t="str">
        <f t="shared" si="7"/>
        <v/>
      </c>
      <c r="T190" s="6"/>
      <c r="U190" s="4"/>
      <c r="V190" s="4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</row>
    <row r="191" spans="1:36" ht="21" x14ac:dyDescent="0.25">
      <c r="A191" s="11"/>
      <c r="B191" s="114" t="s">
        <v>428</v>
      </c>
      <c r="C191" s="51" t="s">
        <v>84</v>
      </c>
      <c r="D191" s="46"/>
      <c r="E191" s="46" t="s">
        <v>22</v>
      </c>
      <c r="F191" s="46">
        <v>22</v>
      </c>
      <c r="G191" s="46">
        <v>23</v>
      </c>
      <c r="H191" s="84" t="s">
        <v>498</v>
      </c>
      <c r="I191" s="46" t="s">
        <v>227</v>
      </c>
      <c r="J191" s="46">
        <v>3</v>
      </c>
      <c r="K191" s="124" t="s">
        <v>568</v>
      </c>
      <c r="N191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91" s="23" t="e">
        <f>IF(AND(N191&lt;&gt;"",#REF!=""),"Tipologia","")</f>
        <v>#REF!</v>
      </c>
      <c r="P191" s="23" t="e">
        <f>IF(AND(N191&lt;&gt;"",#REF!=""),"Data","")</f>
        <v>#REF!</v>
      </c>
      <c r="Q191" s="23" t="e">
        <f>IF(AND(N191&lt;&gt;"",#REF!=""),"Zona","")</f>
        <v>#REF!</v>
      </c>
      <c r="R191" s="23" t="e">
        <f>IF(AND(N191&lt;&gt;"",#REF!=""),"Circolo","")</f>
        <v>#REF!</v>
      </c>
      <c r="S191" s="12" t="str">
        <f t="shared" si="7"/>
        <v/>
      </c>
      <c r="T191" s="6"/>
      <c r="U191" s="4"/>
      <c r="V191" s="4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</row>
    <row r="192" spans="1:36" ht="21" x14ac:dyDescent="0.25">
      <c r="A192" s="11"/>
      <c r="B192" s="114" t="s">
        <v>403</v>
      </c>
      <c r="C192" s="51" t="s">
        <v>84</v>
      </c>
      <c r="D192" s="46"/>
      <c r="E192" s="46" t="s">
        <v>72</v>
      </c>
      <c r="F192" s="46">
        <v>23</v>
      </c>
      <c r="G192" s="46">
        <v>25</v>
      </c>
      <c r="H192" s="84" t="s">
        <v>228</v>
      </c>
      <c r="I192" s="46" t="s">
        <v>229</v>
      </c>
      <c r="J192" s="46">
        <v>2</v>
      </c>
      <c r="K192" s="124" t="s">
        <v>571</v>
      </c>
      <c r="N192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92" s="23" t="e">
        <f>IF(AND(N192&lt;&gt;"",#REF!=""),"Tipologia","")</f>
        <v>#REF!</v>
      </c>
      <c r="P192" s="23" t="e">
        <f>IF(AND(N192&lt;&gt;"",#REF!=""),"Data","")</f>
        <v>#REF!</v>
      </c>
      <c r="Q192" s="23" t="e">
        <f>IF(AND(N192&lt;&gt;"",#REF!=""),"Zona","")</f>
        <v>#REF!</v>
      </c>
      <c r="R192" s="23" t="e">
        <f>IF(AND(N192&lt;&gt;"",#REF!=""),"Circolo","")</f>
        <v>#REF!</v>
      </c>
      <c r="S192" s="12" t="str">
        <f t="shared" si="7"/>
        <v/>
      </c>
      <c r="T192" s="6"/>
      <c r="U192" s="4"/>
      <c r="V192" s="4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</row>
    <row r="193" spans="1:36" ht="21" x14ac:dyDescent="0.25">
      <c r="A193" s="11"/>
      <c r="B193" s="114" t="s">
        <v>414</v>
      </c>
      <c r="C193" s="51" t="s">
        <v>84</v>
      </c>
      <c r="D193" s="46"/>
      <c r="E193" s="46" t="s">
        <v>25</v>
      </c>
      <c r="F193" s="46">
        <v>23</v>
      </c>
      <c r="G193" s="46"/>
      <c r="H193" s="84" t="s">
        <v>470</v>
      </c>
      <c r="I193" s="46" t="s">
        <v>157</v>
      </c>
      <c r="J193" s="46">
        <v>2</v>
      </c>
      <c r="K193" s="124" t="s">
        <v>566</v>
      </c>
      <c r="N193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93" s="23" t="e">
        <f>IF(AND(N193&lt;&gt;"",#REF!=""),"Tipologia","")</f>
        <v>#REF!</v>
      </c>
      <c r="P193" s="23" t="e">
        <f>IF(AND(N193&lt;&gt;"",#REF!=""),"Data","")</f>
        <v>#REF!</v>
      </c>
      <c r="Q193" s="23" t="e">
        <f>IF(AND(N193&lt;&gt;"",#REF!=""),"Zona","")</f>
        <v>#REF!</v>
      </c>
      <c r="R193" s="23" t="e">
        <f>IF(AND(N193&lt;&gt;"",#REF!=""),"Circolo","")</f>
        <v>#REF!</v>
      </c>
      <c r="S193" s="12" t="str">
        <f t="shared" si="7"/>
        <v/>
      </c>
      <c r="T193" s="6"/>
      <c r="U193" s="4"/>
      <c r="V193" s="4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</row>
    <row r="194" spans="1:36" ht="21" x14ac:dyDescent="0.25">
      <c r="A194" s="11"/>
      <c r="B194" s="114" t="s">
        <v>414</v>
      </c>
      <c r="C194" s="51" t="s">
        <v>84</v>
      </c>
      <c r="D194" s="46"/>
      <c r="E194" s="46" t="s">
        <v>23</v>
      </c>
      <c r="F194" s="46">
        <v>23</v>
      </c>
      <c r="G194" s="46" t="s">
        <v>80</v>
      </c>
      <c r="H194" s="84" t="s">
        <v>472</v>
      </c>
      <c r="I194" s="46" t="s">
        <v>157</v>
      </c>
      <c r="J194" s="46">
        <v>2</v>
      </c>
      <c r="K194" s="124" t="s">
        <v>566</v>
      </c>
      <c r="N194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94" s="23" t="e">
        <f>IF(AND(N194&lt;&gt;"",#REF!=""),"Tipologia","")</f>
        <v>#REF!</v>
      </c>
      <c r="P194" s="23" t="e">
        <f>IF(AND(N194&lt;&gt;"",#REF!=""),"Data","")</f>
        <v>#REF!</v>
      </c>
      <c r="Q194" s="23" t="e">
        <f>IF(AND(N194&lt;&gt;"",#REF!=""),"Zona","")</f>
        <v>#REF!</v>
      </c>
      <c r="R194" s="23" t="e">
        <f>IF(AND(N194&lt;&gt;"",#REF!=""),"Circolo","")</f>
        <v>#REF!</v>
      </c>
      <c r="S194" s="12" t="str">
        <f t="shared" si="7"/>
        <v/>
      </c>
      <c r="T194" s="6"/>
      <c r="U194" s="4"/>
      <c r="V194" s="4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</row>
    <row r="195" spans="1:36" ht="21" x14ac:dyDescent="0.25">
      <c r="A195" s="11"/>
      <c r="B195" s="114" t="s">
        <v>414</v>
      </c>
      <c r="C195" s="51" t="s">
        <v>84</v>
      </c>
      <c r="D195" s="46"/>
      <c r="E195" s="46" t="s">
        <v>24</v>
      </c>
      <c r="F195" s="46">
        <v>23</v>
      </c>
      <c r="G195" s="46" t="s">
        <v>80</v>
      </c>
      <c r="H195" s="84" t="s">
        <v>112</v>
      </c>
      <c r="I195" s="46" t="s">
        <v>230</v>
      </c>
      <c r="J195" s="46">
        <v>4</v>
      </c>
      <c r="K195" s="124" t="s">
        <v>566</v>
      </c>
      <c r="N195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95" s="23" t="e">
        <f>IF(AND(N195&lt;&gt;"",#REF!=""),"Tipologia","")</f>
        <v>#REF!</v>
      </c>
      <c r="P195" s="23" t="e">
        <f>IF(AND(N195&lt;&gt;"",#REF!=""),"Data","")</f>
        <v>#REF!</v>
      </c>
      <c r="Q195" s="23" t="e">
        <f>IF(AND(N195&lt;&gt;"",#REF!=""),"Zona","")</f>
        <v>#REF!</v>
      </c>
      <c r="R195" s="23" t="e">
        <f>IF(AND(N195&lt;&gt;"",#REF!=""),"Circolo","")</f>
        <v>#REF!</v>
      </c>
      <c r="S195" s="12" t="str">
        <f t="shared" si="7"/>
        <v/>
      </c>
      <c r="T195" s="6"/>
      <c r="U195" s="4"/>
      <c r="V195" s="4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</row>
    <row r="196" spans="1:36" ht="21" x14ac:dyDescent="0.25">
      <c r="A196" s="11"/>
      <c r="B196" s="114" t="s">
        <v>404</v>
      </c>
      <c r="C196" s="51" t="s">
        <v>84</v>
      </c>
      <c r="D196" s="46"/>
      <c r="E196" s="46" t="s">
        <v>25</v>
      </c>
      <c r="F196" s="46">
        <v>24</v>
      </c>
      <c r="G196" s="46" t="s">
        <v>80</v>
      </c>
      <c r="H196" s="84" t="s">
        <v>231</v>
      </c>
      <c r="I196" s="46" t="s">
        <v>232</v>
      </c>
      <c r="J196" s="46">
        <v>4</v>
      </c>
      <c r="K196" s="124" t="s">
        <v>558</v>
      </c>
      <c r="N196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96" s="23" t="e">
        <f>IF(AND(N196&lt;&gt;"",#REF!=""),"Tipologia","")</f>
        <v>#REF!</v>
      </c>
      <c r="P196" s="23" t="e">
        <f>IF(AND(N196&lt;&gt;"",#REF!=""),"Data","")</f>
        <v>#REF!</v>
      </c>
      <c r="Q196" s="23" t="e">
        <f>IF(AND(N196&lt;&gt;"",#REF!=""),"Zona","")</f>
        <v>#REF!</v>
      </c>
      <c r="R196" s="23" t="e">
        <f>IF(AND(N196&lt;&gt;"",#REF!=""),"Circolo","")</f>
        <v>#REF!</v>
      </c>
      <c r="S196" s="12" t="str">
        <f t="shared" si="7"/>
        <v/>
      </c>
      <c r="T196" s="6"/>
      <c r="U196" s="4"/>
      <c r="V196" s="4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</row>
    <row r="197" spans="1:36" ht="21" x14ac:dyDescent="0.25">
      <c r="A197" s="11"/>
      <c r="B197" s="114" t="s">
        <v>406</v>
      </c>
      <c r="C197" s="51" t="s">
        <v>84</v>
      </c>
      <c r="D197" s="46"/>
      <c r="E197" s="46" t="s">
        <v>24</v>
      </c>
      <c r="F197" s="46">
        <v>25</v>
      </c>
      <c r="G197" s="46" t="s">
        <v>80</v>
      </c>
      <c r="H197" s="84" t="s">
        <v>112</v>
      </c>
      <c r="I197" s="46" t="s">
        <v>233</v>
      </c>
      <c r="J197" s="46">
        <v>2</v>
      </c>
      <c r="K197" s="124" t="s">
        <v>553</v>
      </c>
      <c r="N197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97" s="23" t="e">
        <f>IF(AND(N197&lt;&gt;"",#REF!=""),"Tipologia","")</f>
        <v>#REF!</v>
      </c>
      <c r="P197" s="23" t="e">
        <f>IF(AND(N197&lt;&gt;"",#REF!=""),"Data","")</f>
        <v>#REF!</v>
      </c>
      <c r="Q197" s="23" t="e">
        <f>IF(AND(N197&lt;&gt;"",#REF!=""),"Zona","")</f>
        <v>#REF!</v>
      </c>
      <c r="R197" s="23" t="e">
        <f>IF(AND(N197&lt;&gt;"",#REF!=""),"Circolo","")</f>
        <v>#REF!</v>
      </c>
      <c r="S197" s="12" t="str">
        <f t="shared" si="7"/>
        <v/>
      </c>
      <c r="T197" s="6"/>
      <c r="U197" s="4"/>
      <c r="V197" s="4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</row>
    <row r="198" spans="1:36" ht="21" x14ac:dyDescent="0.25">
      <c r="A198" s="11"/>
      <c r="B198" s="114" t="s">
        <v>429</v>
      </c>
      <c r="C198" s="51" t="s">
        <v>84</v>
      </c>
      <c r="D198" s="46"/>
      <c r="E198" s="46" t="s">
        <v>61</v>
      </c>
      <c r="F198" s="46">
        <v>25</v>
      </c>
      <c r="G198" s="46">
        <v>27</v>
      </c>
      <c r="H198" s="84" t="s">
        <v>234</v>
      </c>
      <c r="I198" s="46" t="s">
        <v>235</v>
      </c>
      <c r="J198" s="46">
        <v>3</v>
      </c>
      <c r="K198" s="124" t="s">
        <v>562</v>
      </c>
      <c r="N198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98" s="23" t="e">
        <f>IF(AND(N198&lt;&gt;"",#REF!=""),"Tipologia","")</f>
        <v>#REF!</v>
      </c>
      <c r="P198" s="23" t="e">
        <f>IF(AND(N198&lt;&gt;"",#REF!=""),"Data","")</f>
        <v>#REF!</v>
      </c>
      <c r="Q198" s="23" t="e">
        <f>IF(AND(N198&lt;&gt;"",#REF!=""),"Zona","")</f>
        <v>#REF!</v>
      </c>
      <c r="R198" s="23" t="e">
        <f>IF(AND(N198&lt;&gt;"",#REF!=""),"Circolo","")</f>
        <v>#REF!</v>
      </c>
      <c r="S198" s="12" t="str">
        <f t="shared" si="7"/>
        <v/>
      </c>
      <c r="T198" s="6"/>
      <c r="U198" s="4"/>
      <c r="V198" s="4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</row>
    <row r="199" spans="1:36" ht="21" x14ac:dyDescent="0.25">
      <c r="A199" s="11"/>
      <c r="B199" s="114" t="s">
        <v>406</v>
      </c>
      <c r="C199" s="51" t="s">
        <v>84</v>
      </c>
      <c r="D199" s="46"/>
      <c r="E199" s="46" t="s">
        <v>24</v>
      </c>
      <c r="F199" s="46">
        <v>25</v>
      </c>
      <c r="G199" s="46" t="s">
        <v>80</v>
      </c>
      <c r="H199" s="84" t="s">
        <v>236</v>
      </c>
      <c r="I199" s="46" t="s">
        <v>237</v>
      </c>
      <c r="J199" s="46">
        <v>4</v>
      </c>
      <c r="K199" s="124" t="s">
        <v>553</v>
      </c>
      <c r="N199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199" s="23" t="e">
        <f>IF(AND(N199&lt;&gt;"",#REF!=""),"Tipologia","")</f>
        <v>#REF!</v>
      </c>
      <c r="P199" s="23" t="e">
        <f>IF(AND(N199&lt;&gt;"",#REF!=""),"Data","")</f>
        <v>#REF!</v>
      </c>
      <c r="Q199" s="23" t="e">
        <f>IF(AND(N199&lt;&gt;"",#REF!=""),"Zona","")</f>
        <v>#REF!</v>
      </c>
      <c r="R199" s="23" t="e">
        <f>IF(AND(N199&lt;&gt;"",#REF!=""),"Circolo","")</f>
        <v>#REF!</v>
      </c>
      <c r="S199" s="12" t="str">
        <f t="shared" si="7"/>
        <v/>
      </c>
      <c r="T199" s="6"/>
      <c r="U199" s="4"/>
      <c r="V199" s="4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</row>
    <row r="200" spans="1:36" s="17" customFormat="1" ht="21" x14ac:dyDescent="0.35">
      <c r="A200" s="11"/>
      <c r="B200" s="114" t="s">
        <v>406</v>
      </c>
      <c r="C200" s="51" t="s">
        <v>84</v>
      </c>
      <c r="D200" s="46"/>
      <c r="E200" s="46" t="s">
        <v>25</v>
      </c>
      <c r="F200" s="46">
        <v>25</v>
      </c>
      <c r="G200" s="46" t="s">
        <v>80</v>
      </c>
      <c r="H200" s="84" t="s">
        <v>144</v>
      </c>
      <c r="I200" s="46" t="s">
        <v>238</v>
      </c>
      <c r="J200" s="46">
        <v>5</v>
      </c>
      <c r="K200" s="124" t="s">
        <v>553</v>
      </c>
      <c r="L200" s="1"/>
      <c r="M200" s="1"/>
      <c r="N200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00" s="23" t="e">
        <f>IF(AND(N200&lt;&gt;"",#REF!=""),"Tipologia","")</f>
        <v>#REF!</v>
      </c>
      <c r="P200" s="23" t="e">
        <f>IF(AND(N200&lt;&gt;"",#REF!=""),"Data","")</f>
        <v>#REF!</v>
      </c>
      <c r="Q200" s="23" t="e">
        <f>IF(AND(N200&lt;&gt;"",#REF!=""),"Zona","")</f>
        <v>#REF!</v>
      </c>
      <c r="R200" s="23" t="e">
        <f>IF(AND(N200&lt;&gt;"",#REF!=""),"Circolo","")</f>
        <v>#REF!</v>
      </c>
      <c r="S200" s="12" t="str">
        <f t="shared" si="7"/>
        <v/>
      </c>
      <c r="T200" s="6"/>
      <c r="U200" s="4"/>
      <c r="V200" s="4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</row>
    <row r="201" spans="1:36" ht="21" x14ac:dyDescent="0.25">
      <c r="A201" s="11"/>
      <c r="B201" s="114" t="s">
        <v>406</v>
      </c>
      <c r="C201" s="51" t="s">
        <v>84</v>
      </c>
      <c r="D201" s="46"/>
      <c r="E201" s="46" t="s">
        <v>24</v>
      </c>
      <c r="F201" s="46">
        <v>25</v>
      </c>
      <c r="G201" s="46"/>
      <c r="H201" s="84" t="s">
        <v>112</v>
      </c>
      <c r="I201" s="46" t="s">
        <v>308</v>
      </c>
      <c r="J201" s="46">
        <v>7</v>
      </c>
      <c r="K201" s="124" t="s">
        <v>553</v>
      </c>
      <c r="N201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01" s="23" t="e">
        <f>IF(AND(N201&lt;&gt;"",#REF!=""),"Tipologia","")</f>
        <v>#REF!</v>
      </c>
      <c r="P201" s="23" t="e">
        <f>IF(AND(N201&lt;&gt;"",#REF!=""),"Data","")</f>
        <v>#REF!</v>
      </c>
      <c r="Q201" s="23" t="e">
        <f>IF(AND(N201&lt;&gt;"",#REF!=""),"Zona","")</f>
        <v>#REF!</v>
      </c>
      <c r="R201" s="23" t="e">
        <f>IF(AND(N201&lt;&gt;"",#REF!=""),"Circolo","")</f>
        <v>#REF!</v>
      </c>
      <c r="S201" s="12" t="str">
        <f t="shared" si="7"/>
        <v/>
      </c>
      <c r="T201" s="6"/>
      <c r="U201" s="4"/>
      <c r="V201" s="4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</row>
    <row r="202" spans="1:36" ht="21" x14ac:dyDescent="0.25">
      <c r="A202" s="11"/>
      <c r="B202" s="114" t="s">
        <v>98</v>
      </c>
      <c r="C202" s="51" t="s">
        <v>84</v>
      </c>
      <c r="D202" s="46"/>
      <c r="E202" s="46" t="s">
        <v>19</v>
      </c>
      <c r="F202" s="46">
        <v>26</v>
      </c>
      <c r="G202" s="46">
        <v>27</v>
      </c>
      <c r="H202" s="84" t="s">
        <v>239</v>
      </c>
      <c r="I202" s="46" t="s">
        <v>214</v>
      </c>
      <c r="J202" s="46">
        <v>1</v>
      </c>
      <c r="K202" s="124" t="s">
        <v>556</v>
      </c>
      <c r="N202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02" s="23" t="e">
        <f>IF(AND(N202&lt;&gt;"",#REF!=""),"Tipologia","")</f>
        <v>#REF!</v>
      </c>
      <c r="P202" s="23" t="e">
        <f>IF(AND(N202&lt;&gt;"",#REF!=""),"Data","")</f>
        <v>#REF!</v>
      </c>
      <c r="Q202" s="23" t="e">
        <f>IF(AND(N202&lt;&gt;"",#REF!=""),"Zona","")</f>
        <v>#REF!</v>
      </c>
      <c r="R202" s="23" t="e">
        <f>IF(AND(N202&lt;&gt;"",#REF!=""),"Circolo","")</f>
        <v>#REF!</v>
      </c>
      <c r="S202" s="12" t="str">
        <f t="shared" si="7"/>
        <v/>
      </c>
      <c r="T202" s="6"/>
      <c r="U202" s="4"/>
      <c r="V202" s="4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</row>
    <row r="203" spans="1:36" ht="21" x14ac:dyDescent="0.25">
      <c r="A203" s="11"/>
      <c r="B203" s="114" t="s">
        <v>98</v>
      </c>
      <c r="C203" s="51" t="s">
        <v>84</v>
      </c>
      <c r="D203" s="46"/>
      <c r="E203" s="46" t="s">
        <v>19</v>
      </c>
      <c r="F203" s="46">
        <v>26</v>
      </c>
      <c r="G203" s="46">
        <v>27</v>
      </c>
      <c r="H203" s="84" t="s">
        <v>240</v>
      </c>
      <c r="I203" s="46" t="s">
        <v>241</v>
      </c>
      <c r="J203" s="46">
        <v>2</v>
      </c>
      <c r="K203" s="124" t="s">
        <v>556</v>
      </c>
      <c r="N203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03" s="23" t="e">
        <f>IF(AND(N203&lt;&gt;"",#REF!=""),"Tipologia","")</f>
        <v>#REF!</v>
      </c>
      <c r="P203" s="23" t="e">
        <f>IF(AND(N203&lt;&gt;"",#REF!=""),"Data","")</f>
        <v>#REF!</v>
      </c>
      <c r="Q203" s="23" t="e">
        <f>IF(AND(N203&lt;&gt;"",#REF!=""),"Zona","")</f>
        <v>#REF!</v>
      </c>
      <c r="R203" s="23" t="e">
        <f>IF(AND(N203&lt;&gt;"",#REF!=""),"Circolo","")</f>
        <v>#REF!</v>
      </c>
      <c r="S203" s="12" t="str">
        <f t="shared" si="7"/>
        <v/>
      </c>
      <c r="T203" s="6"/>
      <c r="U203" s="4"/>
      <c r="V203" s="4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</row>
    <row r="204" spans="1:36" ht="21" x14ac:dyDescent="0.25">
      <c r="A204" s="11"/>
      <c r="B204" s="114" t="s">
        <v>430</v>
      </c>
      <c r="C204" s="51" t="s">
        <v>84</v>
      </c>
      <c r="D204" s="46"/>
      <c r="E204" s="46" t="s">
        <v>24</v>
      </c>
      <c r="F204" s="46">
        <v>26</v>
      </c>
      <c r="G204" s="46" t="s">
        <v>80</v>
      </c>
      <c r="H204" s="84" t="s">
        <v>631</v>
      </c>
      <c r="I204" s="46" t="s">
        <v>161</v>
      </c>
      <c r="J204" s="46">
        <v>4</v>
      </c>
      <c r="K204" s="124" t="s">
        <v>554</v>
      </c>
      <c r="N204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04" s="23" t="e">
        <f>IF(AND(N204&lt;&gt;"",#REF!=""),"Tipologia","")</f>
        <v>#REF!</v>
      </c>
      <c r="P204" s="23" t="e">
        <f>IF(AND(N204&lt;&gt;"",#REF!=""),"Data","")</f>
        <v>#REF!</v>
      </c>
      <c r="Q204" s="23" t="e">
        <f>IF(AND(N204&lt;&gt;"",#REF!=""),"Zona","")</f>
        <v>#REF!</v>
      </c>
      <c r="R204" s="23" t="e">
        <f>IF(AND(N204&lt;&gt;"",#REF!=""),"Circolo","")</f>
        <v>#REF!</v>
      </c>
      <c r="S204" s="12" t="str">
        <f t="shared" si="7"/>
        <v/>
      </c>
      <c r="T204" s="6"/>
      <c r="U204" s="4"/>
      <c r="V204" s="4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</row>
    <row r="205" spans="1:36" ht="21" x14ac:dyDescent="0.25">
      <c r="A205" s="11"/>
      <c r="B205" s="114" t="s">
        <v>98</v>
      </c>
      <c r="C205" s="51" t="s">
        <v>84</v>
      </c>
      <c r="D205" s="46"/>
      <c r="E205" s="46" t="s">
        <v>19</v>
      </c>
      <c r="F205" s="46">
        <v>26</v>
      </c>
      <c r="G205" s="46">
        <v>27</v>
      </c>
      <c r="H205" s="84" t="s">
        <v>242</v>
      </c>
      <c r="I205" s="46" t="s">
        <v>243</v>
      </c>
      <c r="J205" s="46">
        <v>5</v>
      </c>
      <c r="K205" s="124" t="s">
        <v>556</v>
      </c>
      <c r="N205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05" s="23" t="e">
        <f>IF(AND(N205&lt;&gt;"",#REF!=""),"Tipologia","")</f>
        <v>#REF!</v>
      </c>
      <c r="P205" s="23" t="e">
        <f>IF(AND(N205&lt;&gt;"",#REF!=""),"Data","")</f>
        <v>#REF!</v>
      </c>
      <c r="Q205" s="23" t="e">
        <f>IF(AND(N205&lt;&gt;"",#REF!=""),"Zona","")</f>
        <v>#REF!</v>
      </c>
      <c r="R205" s="23" t="e">
        <f>IF(AND(N205&lt;&gt;"",#REF!=""),"Circolo","")</f>
        <v>#REF!</v>
      </c>
      <c r="S205" s="12" t="str">
        <f t="shared" si="7"/>
        <v/>
      </c>
      <c r="T205" s="6"/>
      <c r="U205" s="4"/>
      <c r="V205" s="4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</row>
    <row r="206" spans="1:36" ht="21" x14ac:dyDescent="0.25">
      <c r="A206" s="11"/>
      <c r="B206" s="114" t="s">
        <v>430</v>
      </c>
      <c r="C206" s="51" t="s">
        <v>84</v>
      </c>
      <c r="D206" s="46"/>
      <c r="E206" s="46" t="s">
        <v>23</v>
      </c>
      <c r="F206" s="46">
        <v>26</v>
      </c>
      <c r="G206" s="46"/>
      <c r="H206" s="84" t="s">
        <v>622</v>
      </c>
      <c r="I206" s="46" t="s">
        <v>589</v>
      </c>
      <c r="J206" s="46">
        <v>7</v>
      </c>
      <c r="K206" s="124" t="s">
        <v>554</v>
      </c>
      <c r="N206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06" s="23" t="e">
        <f>IF(AND(N206&lt;&gt;"",#REF!=""),"Tipologia","")</f>
        <v>#REF!</v>
      </c>
      <c r="P206" s="23" t="e">
        <f>IF(AND(N206&lt;&gt;"",#REF!=""),"Data","")</f>
        <v>#REF!</v>
      </c>
      <c r="Q206" s="23" t="e">
        <f>IF(AND(N206&lt;&gt;"",#REF!=""),"Zona","")</f>
        <v>#REF!</v>
      </c>
      <c r="R206" s="23" t="e">
        <f>IF(AND(N206&lt;&gt;"",#REF!=""),"Circolo","")</f>
        <v>#REF!</v>
      </c>
      <c r="S206" s="12" t="str">
        <f t="shared" si="7"/>
        <v/>
      </c>
      <c r="T206" s="6"/>
      <c r="U206" s="4"/>
      <c r="V206" s="4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</row>
    <row r="207" spans="1:36" ht="21" x14ac:dyDescent="0.25">
      <c r="A207" s="11"/>
      <c r="B207" s="114" t="s">
        <v>430</v>
      </c>
      <c r="C207" s="51" t="s">
        <v>84</v>
      </c>
      <c r="D207" s="46"/>
      <c r="E207" s="46" t="s">
        <v>25</v>
      </c>
      <c r="F207" s="46">
        <v>26</v>
      </c>
      <c r="G207" s="46"/>
      <c r="H207" s="84" t="s">
        <v>512</v>
      </c>
      <c r="I207" s="46" t="s">
        <v>308</v>
      </c>
      <c r="J207" s="46">
        <v>7</v>
      </c>
      <c r="K207" s="124" t="s">
        <v>554</v>
      </c>
      <c r="N207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07" s="23" t="e">
        <f>IF(AND(N207&lt;&gt;"",#REF!=""),"Tipologia","")</f>
        <v>#REF!</v>
      </c>
      <c r="P207" s="23" t="e">
        <f>IF(AND(N207&lt;&gt;"",#REF!=""),"Data","")</f>
        <v>#REF!</v>
      </c>
      <c r="Q207" s="23" t="e">
        <f>IF(AND(N207&lt;&gt;"",#REF!=""),"Zona","")</f>
        <v>#REF!</v>
      </c>
      <c r="R207" s="23" t="e">
        <f>IF(AND(N207&lt;&gt;"",#REF!=""),"Circolo","")</f>
        <v>#REF!</v>
      </c>
      <c r="S207" s="12" t="str">
        <f t="shared" si="7"/>
        <v/>
      </c>
      <c r="T207" s="6"/>
      <c r="U207" s="4"/>
      <c r="V207" s="4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</row>
    <row r="208" spans="1:36" ht="21" x14ac:dyDescent="0.25">
      <c r="A208" s="11"/>
      <c r="B208" s="114" t="s">
        <v>103</v>
      </c>
      <c r="C208" s="51" t="s">
        <v>84</v>
      </c>
      <c r="D208" s="46"/>
      <c r="E208" s="46" t="s">
        <v>24</v>
      </c>
      <c r="F208" s="46">
        <v>27</v>
      </c>
      <c r="G208" s="46" t="s">
        <v>80</v>
      </c>
      <c r="H208" s="84" t="s">
        <v>244</v>
      </c>
      <c r="I208" s="46" t="s">
        <v>245</v>
      </c>
      <c r="J208" s="46">
        <v>6</v>
      </c>
      <c r="K208" s="124" t="s">
        <v>555</v>
      </c>
      <c r="N208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08" s="23" t="e">
        <f>IF(AND(N208&lt;&gt;"",#REF!=""),"Tipologia","")</f>
        <v>#REF!</v>
      </c>
      <c r="P208" s="23" t="e">
        <f>IF(AND(N208&lt;&gt;"",#REF!=""),"Data","")</f>
        <v>#REF!</v>
      </c>
      <c r="Q208" s="23" t="e">
        <f>IF(AND(N208&lt;&gt;"",#REF!=""),"Zona","")</f>
        <v>#REF!</v>
      </c>
      <c r="R208" s="23" t="e">
        <f>IF(AND(N208&lt;&gt;"",#REF!=""),"Circolo","")</f>
        <v>#REF!</v>
      </c>
      <c r="S208" s="12" t="str">
        <f t="shared" si="7"/>
        <v/>
      </c>
      <c r="T208" s="6"/>
      <c r="U208" s="4"/>
      <c r="V208" s="4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</row>
    <row r="209" spans="1:36" ht="21" x14ac:dyDescent="0.25">
      <c r="A209" s="11"/>
      <c r="B209" s="114" t="s">
        <v>103</v>
      </c>
      <c r="C209" s="51" t="s">
        <v>84</v>
      </c>
      <c r="D209" s="46"/>
      <c r="E209" s="46" t="s">
        <v>23</v>
      </c>
      <c r="F209" s="46">
        <v>27</v>
      </c>
      <c r="G209" s="46"/>
      <c r="H209" s="84" t="s">
        <v>623</v>
      </c>
      <c r="I209" s="46" t="s">
        <v>466</v>
      </c>
      <c r="J209" s="46">
        <v>7</v>
      </c>
      <c r="K209" s="124" t="s">
        <v>555</v>
      </c>
      <c r="N209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09" s="23" t="e">
        <f>IF(AND(N209&lt;&gt;"",#REF!=""),"Tipologia","")</f>
        <v>#REF!</v>
      </c>
      <c r="P209" s="23" t="e">
        <f>IF(AND(N209&lt;&gt;"",#REF!=""),"Data","")</f>
        <v>#REF!</v>
      </c>
      <c r="Q209" s="23" t="e">
        <f>IF(AND(N209&lt;&gt;"",#REF!=""),"Zona","")</f>
        <v>#REF!</v>
      </c>
      <c r="R209" s="23" t="e">
        <f>IF(AND(N209&lt;&gt;"",#REF!=""),"Circolo","")</f>
        <v>#REF!</v>
      </c>
      <c r="S209" s="12" t="str">
        <f t="shared" si="7"/>
        <v/>
      </c>
      <c r="T209" s="6"/>
      <c r="U209" s="4"/>
      <c r="V209" s="4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</row>
    <row r="210" spans="1:36" ht="21" x14ac:dyDescent="0.25">
      <c r="A210" s="11"/>
      <c r="B210" s="114" t="s">
        <v>103</v>
      </c>
      <c r="C210" s="51" t="s">
        <v>84</v>
      </c>
      <c r="D210" s="46"/>
      <c r="E210" s="46" t="s">
        <v>23</v>
      </c>
      <c r="F210" s="46">
        <v>27</v>
      </c>
      <c r="G210" s="46"/>
      <c r="H210" s="84" t="s">
        <v>471</v>
      </c>
      <c r="I210" s="46" t="s">
        <v>352</v>
      </c>
      <c r="J210" s="46">
        <v>7</v>
      </c>
      <c r="K210" s="124" t="s">
        <v>555</v>
      </c>
      <c r="N210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10" s="23" t="e">
        <f>IF(AND(N210&lt;&gt;"",#REF!=""),"Tipologia","")</f>
        <v>#REF!</v>
      </c>
      <c r="P210" s="23" t="e">
        <f>IF(AND(N210&lt;&gt;"",#REF!=""),"Data","")</f>
        <v>#REF!</v>
      </c>
      <c r="Q210" s="23" t="e">
        <f>IF(AND(N210&lt;&gt;"",#REF!=""),"Zona","")</f>
        <v>#REF!</v>
      </c>
      <c r="R210" s="23" t="e">
        <f>IF(AND(N210&lt;&gt;"",#REF!=""),"Circolo","")</f>
        <v>#REF!</v>
      </c>
      <c r="S210" s="12" t="str">
        <f t="shared" si="7"/>
        <v/>
      </c>
      <c r="T210" s="6"/>
      <c r="U210" s="4"/>
      <c r="V210" s="4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</row>
    <row r="211" spans="1:36" ht="21" x14ac:dyDescent="0.25">
      <c r="A211" s="11"/>
      <c r="B211" s="114" t="s">
        <v>104</v>
      </c>
      <c r="C211" s="51" t="s">
        <v>84</v>
      </c>
      <c r="D211" s="46"/>
      <c r="E211" s="46" t="s">
        <v>24</v>
      </c>
      <c r="F211" s="46">
        <v>28</v>
      </c>
      <c r="G211" s="46" t="s">
        <v>80</v>
      </c>
      <c r="H211" s="84" t="s">
        <v>112</v>
      </c>
      <c r="I211" s="46" t="s">
        <v>186</v>
      </c>
      <c r="J211" s="46">
        <v>1</v>
      </c>
      <c r="K211" s="124" t="s">
        <v>557</v>
      </c>
      <c r="N211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11" s="23" t="e">
        <f>IF(AND(N211&lt;&gt;"",#REF!=""),"Tipologia","")</f>
        <v>#REF!</v>
      </c>
      <c r="P211" s="23" t="e">
        <f>IF(AND(N211&lt;&gt;"",#REF!=""),"Data","")</f>
        <v>#REF!</v>
      </c>
      <c r="Q211" s="23" t="e">
        <f>IF(AND(N211&lt;&gt;"",#REF!=""),"Zona","")</f>
        <v>#REF!</v>
      </c>
      <c r="R211" s="23" t="e">
        <f>IF(AND(N211&lt;&gt;"",#REF!=""),"Circolo","")</f>
        <v>#REF!</v>
      </c>
      <c r="S211" s="12" t="str">
        <f t="shared" si="7"/>
        <v/>
      </c>
      <c r="T211" s="6"/>
      <c r="U211" s="4"/>
      <c r="V211" s="4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</row>
    <row r="212" spans="1:36" ht="21" x14ac:dyDescent="0.25">
      <c r="A212" s="11"/>
      <c r="B212" s="114" t="s">
        <v>104</v>
      </c>
      <c r="C212" s="51" t="s">
        <v>84</v>
      </c>
      <c r="D212" s="46"/>
      <c r="E212" s="46" t="s">
        <v>24</v>
      </c>
      <c r="F212" s="46">
        <v>28</v>
      </c>
      <c r="G212" s="46" t="s">
        <v>80</v>
      </c>
      <c r="H212" s="84" t="s">
        <v>499</v>
      </c>
      <c r="I212" s="46" t="s">
        <v>251</v>
      </c>
      <c r="J212" s="46">
        <v>3</v>
      </c>
      <c r="K212" s="124" t="s">
        <v>557</v>
      </c>
      <c r="N212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12" s="23" t="e">
        <f>IF(AND(N212&lt;&gt;"",#REF!=""),"Tipologia","")</f>
        <v>#REF!</v>
      </c>
      <c r="P212" s="23" t="e">
        <f>IF(AND(N212&lt;&gt;"",#REF!=""),"Data","")</f>
        <v>#REF!</v>
      </c>
      <c r="Q212" s="23" t="e">
        <f>IF(AND(N212&lt;&gt;"",#REF!=""),"Zona","")</f>
        <v>#REF!</v>
      </c>
      <c r="R212" s="23" t="e">
        <f>IF(AND(N212&lt;&gt;"",#REF!=""),"Circolo","")</f>
        <v>#REF!</v>
      </c>
      <c r="S212" s="12" t="str">
        <f t="shared" si="7"/>
        <v/>
      </c>
      <c r="T212" s="6"/>
      <c r="U212" s="4"/>
      <c r="V212" s="4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</row>
    <row r="213" spans="1:36" ht="21" x14ac:dyDescent="0.25">
      <c r="A213" s="11"/>
      <c r="B213" s="114" t="s">
        <v>540</v>
      </c>
      <c r="C213" s="51" t="s">
        <v>84</v>
      </c>
      <c r="D213" s="46"/>
      <c r="E213" s="46" t="s">
        <v>22</v>
      </c>
      <c r="F213" s="46">
        <v>30</v>
      </c>
      <c r="G213" s="46" t="s">
        <v>531</v>
      </c>
      <c r="H213" s="84" t="s">
        <v>500</v>
      </c>
      <c r="I213" s="46" t="s">
        <v>246</v>
      </c>
      <c r="J213" s="46">
        <v>1</v>
      </c>
      <c r="K213" s="124" t="s">
        <v>570</v>
      </c>
      <c r="N213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13" s="23" t="e">
        <f>IF(AND(N213&lt;&gt;"",#REF!=""),"Tipologia","")</f>
        <v>#REF!</v>
      </c>
      <c r="P213" s="23" t="e">
        <f>IF(AND(N213&lt;&gt;"",#REF!=""),"Data","")</f>
        <v>#REF!</v>
      </c>
      <c r="Q213" s="23" t="e">
        <f>IF(AND(N213&lt;&gt;"",#REF!=""),"Zona","")</f>
        <v>#REF!</v>
      </c>
      <c r="R213" s="23" t="e">
        <f>IF(AND(N213&lt;&gt;"",#REF!=""),"Circolo","")</f>
        <v>#REF!</v>
      </c>
      <c r="S213" s="12" t="str">
        <f t="shared" si="7"/>
        <v/>
      </c>
      <c r="T213" s="6"/>
      <c r="U213" s="4"/>
      <c r="V213" s="4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</row>
    <row r="214" spans="1:36" ht="21" x14ac:dyDescent="0.25">
      <c r="A214" s="11"/>
      <c r="B214" s="114" t="s">
        <v>540</v>
      </c>
      <c r="C214" s="51" t="s">
        <v>84</v>
      </c>
      <c r="D214" s="46"/>
      <c r="E214" s="46" t="s">
        <v>21</v>
      </c>
      <c r="F214" s="46">
        <v>30</v>
      </c>
      <c r="G214" s="46" t="s">
        <v>531</v>
      </c>
      <c r="H214" s="84" t="s">
        <v>247</v>
      </c>
      <c r="I214" s="46" t="s">
        <v>248</v>
      </c>
      <c r="J214" s="46">
        <v>1</v>
      </c>
      <c r="K214" s="124" t="s">
        <v>570</v>
      </c>
      <c r="N214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14" s="23" t="e">
        <f>IF(AND(N214&lt;&gt;"",#REF!=""),"Tipologia","")</f>
        <v>#REF!</v>
      </c>
      <c r="P214" s="23" t="e">
        <f>IF(AND(N214&lt;&gt;"",#REF!=""),"Data","")</f>
        <v>#REF!</v>
      </c>
      <c r="Q214" s="23" t="e">
        <f>IF(AND(N214&lt;&gt;"",#REF!=""),"Zona","")</f>
        <v>#REF!</v>
      </c>
      <c r="R214" s="23" t="e">
        <f>IF(AND(N214&lt;&gt;"",#REF!=""),"Circolo","")</f>
        <v>#REF!</v>
      </c>
      <c r="S214" s="12" t="str">
        <f t="shared" si="7"/>
        <v/>
      </c>
      <c r="T214" s="6"/>
      <c r="U214" s="4"/>
      <c r="V214" s="4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</row>
    <row r="215" spans="1:36" ht="21" x14ac:dyDescent="0.25">
      <c r="A215" s="11"/>
      <c r="B215" s="114" t="s">
        <v>540</v>
      </c>
      <c r="C215" s="51" t="s">
        <v>84</v>
      </c>
      <c r="D215" s="46"/>
      <c r="E215" s="46" t="s">
        <v>21</v>
      </c>
      <c r="F215" s="46">
        <v>30</v>
      </c>
      <c r="G215" s="46" t="s">
        <v>531</v>
      </c>
      <c r="H215" s="84" t="s">
        <v>249</v>
      </c>
      <c r="I215" s="46" t="s">
        <v>248</v>
      </c>
      <c r="J215" s="46">
        <v>1</v>
      </c>
      <c r="K215" s="124" t="s">
        <v>570</v>
      </c>
      <c r="N215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15" s="23" t="e">
        <f>IF(AND(N215&lt;&gt;"",#REF!=""),"Tipologia","")</f>
        <v>#REF!</v>
      </c>
      <c r="P215" s="23" t="e">
        <f>IF(AND(N215&lt;&gt;"",#REF!=""),"Data","")</f>
        <v>#REF!</v>
      </c>
      <c r="Q215" s="23" t="e">
        <f>IF(AND(N215&lt;&gt;"",#REF!=""),"Zona","")</f>
        <v>#REF!</v>
      </c>
      <c r="R215" s="23" t="e">
        <f>IF(AND(N215&lt;&gt;"",#REF!=""),"Circolo","")</f>
        <v>#REF!</v>
      </c>
      <c r="S215" s="12" t="str">
        <f t="shared" si="7"/>
        <v/>
      </c>
      <c r="T215" s="6"/>
      <c r="U215" s="4"/>
      <c r="V215" s="4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</row>
    <row r="216" spans="1:36" ht="21" x14ac:dyDescent="0.25">
      <c r="A216" s="11"/>
      <c r="B216" s="114" t="s">
        <v>418</v>
      </c>
      <c r="C216" s="51" t="s">
        <v>84</v>
      </c>
      <c r="D216" s="46"/>
      <c r="E216" s="46" t="s">
        <v>24</v>
      </c>
      <c r="F216" s="46">
        <v>30</v>
      </c>
      <c r="G216" s="46" t="s">
        <v>80</v>
      </c>
      <c r="H216" s="84" t="s">
        <v>66</v>
      </c>
      <c r="I216" s="46" t="s">
        <v>250</v>
      </c>
      <c r="J216" s="46">
        <v>5</v>
      </c>
      <c r="K216" s="124" t="s">
        <v>566</v>
      </c>
      <c r="N216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16" s="23" t="e">
        <f>IF(AND(N216&lt;&gt;"",#REF!=""),"Tipologia","")</f>
        <v>#REF!</v>
      </c>
      <c r="P216" s="23" t="e">
        <f>IF(AND(N216&lt;&gt;"",#REF!=""),"Data","")</f>
        <v>#REF!</v>
      </c>
      <c r="Q216" s="23" t="e">
        <f>IF(AND(N216&lt;&gt;"",#REF!=""),"Zona","")</f>
        <v>#REF!</v>
      </c>
      <c r="R216" s="23" t="e">
        <f>IF(AND(N216&lt;&gt;"",#REF!=""),"Circolo","")</f>
        <v>#REF!</v>
      </c>
      <c r="S216" s="12" t="str">
        <f t="shared" si="7"/>
        <v/>
      </c>
      <c r="T216" s="6"/>
      <c r="U216" s="4"/>
      <c r="V216" s="4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</row>
    <row r="217" spans="1:36" ht="21" x14ac:dyDescent="0.25">
      <c r="A217" s="11"/>
      <c r="B217" s="114" t="s">
        <v>80</v>
      </c>
      <c r="C217" s="51" t="s">
        <v>85</v>
      </c>
      <c r="D217" s="46"/>
      <c r="E217" s="46"/>
      <c r="F217" s="46"/>
      <c r="G217" s="46" t="s">
        <v>80</v>
      </c>
      <c r="H217" s="84" t="s">
        <v>5</v>
      </c>
      <c r="I217" s="46"/>
      <c r="J217" s="46"/>
      <c r="K217" s="124" t="s">
        <v>80</v>
      </c>
      <c r="N217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17" s="23" t="e">
        <f>IF(AND(N217&lt;&gt;"",#REF!=""),"Tipologia","")</f>
        <v>#REF!</v>
      </c>
      <c r="P217" s="23" t="e">
        <f>IF(AND(N217&lt;&gt;"",#REF!=""),"Data","")</f>
        <v>#REF!</v>
      </c>
      <c r="Q217" s="23" t="e">
        <f>IF(AND(N217&lt;&gt;"",#REF!=""),"Zona","")</f>
        <v>#REF!</v>
      </c>
      <c r="R217" s="23" t="e">
        <f>IF(AND(N217&lt;&gt;"",#REF!=""),"Circolo","")</f>
        <v>#REF!</v>
      </c>
      <c r="S217" s="12" t="str">
        <f t="shared" si="7"/>
        <v/>
      </c>
      <c r="T217" s="6"/>
      <c r="U217" s="4"/>
      <c r="V217" s="4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</row>
    <row r="218" spans="1:36" ht="21" x14ac:dyDescent="0.25">
      <c r="A218" s="11"/>
      <c r="B218" s="114" t="s">
        <v>431</v>
      </c>
      <c r="C218" s="51" t="s">
        <v>85</v>
      </c>
      <c r="D218" s="46"/>
      <c r="E218" s="46" t="s">
        <v>61</v>
      </c>
      <c r="F218" s="46">
        <v>1</v>
      </c>
      <c r="G218" s="46">
        <v>3</v>
      </c>
      <c r="H218" s="84" t="s">
        <v>501</v>
      </c>
      <c r="I218" s="46" t="s">
        <v>168</v>
      </c>
      <c r="J218" s="46">
        <v>2</v>
      </c>
      <c r="K218" s="124" t="s">
        <v>559</v>
      </c>
      <c r="N218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18" s="23" t="e">
        <f>IF(AND(N218&lt;&gt;"",#REF!=""),"Tipologia","")</f>
        <v>#REF!</v>
      </c>
      <c r="P218" s="23" t="e">
        <f>IF(AND(N218&lt;&gt;"",#REF!=""),"Data","")</f>
        <v>#REF!</v>
      </c>
      <c r="Q218" s="23" t="e">
        <f>IF(AND(N218&lt;&gt;"",#REF!=""),"Zona","")</f>
        <v>#REF!</v>
      </c>
      <c r="R218" s="23" t="e">
        <f>IF(AND(N218&lt;&gt;"",#REF!=""),"Circolo","")</f>
        <v>#REF!</v>
      </c>
      <c r="S218" s="12" t="str">
        <f t="shared" si="7"/>
        <v/>
      </c>
      <c r="T218" s="6"/>
      <c r="U218" s="4"/>
      <c r="V218" s="4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</row>
    <row r="219" spans="1:36" ht="21" x14ac:dyDescent="0.25">
      <c r="A219" s="11"/>
      <c r="B219" s="114" t="s">
        <v>391</v>
      </c>
      <c r="C219" s="51" t="s">
        <v>85</v>
      </c>
      <c r="D219" s="46"/>
      <c r="E219" s="46" t="s">
        <v>24</v>
      </c>
      <c r="F219" s="46">
        <v>1</v>
      </c>
      <c r="G219" s="46" t="s">
        <v>80</v>
      </c>
      <c r="H219" s="84" t="s">
        <v>112</v>
      </c>
      <c r="I219" s="46" t="s">
        <v>201</v>
      </c>
      <c r="J219" s="46">
        <v>4</v>
      </c>
      <c r="K219" s="124" t="s">
        <v>558</v>
      </c>
      <c r="N219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19" s="23" t="e">
        <f>IF(AND(N219&lt;&gt;"",#REF!=""),"Tipologia","")</f>
        <v>#REF!</v>
      </c>
      <c r="P219" s="23" t="e">
        <f>IF(AND(N219&lt;&gt;"",#REF!=""),"Data","")</f>
        <v>#REF!</v>
      </c>
      <c r="Q219" s="23" t="e">
        <f>IF(AND(N219&lt;&gt;"",#REF!=""),"Zona","")</f>
        <v>#REF!</v>
      </c>
      <c r="R219" s="23" t="e">
        <f>IF(AND(N219&lt;&gt;"",#REF!=""),"Circolo","")</f>
        <v>#REF!</v>
      </c>
      <c r="S219" s="12" t="str">
        <f t="shared" si="7"/>
        <v/>
      </c>
      <c r="T219" s="6"/>
      <c r="U219" s="4"/>
      <c r="V219" s="4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</row>
    <row r="220" spans="1:36" s="17" customFormat="1" ht="21" x14ac:dyDescent="0.35">
      <c r="A220" s="11"/>
      <c r="B220" s="114" t="s">
        <v>392</v>
      </c>
      <c r="C220" s="51" t="s">
        <v>85</v>
      </c>
      <c r="D220" s="46"/>
      <c r="E220" s="46" t="s">
        <v>24</v>
      </c>
      <c r="F220" s="46">
        <v>2</v>
      </c>
      <c r="G220" s="46"/>
      <c r="H220" s="84" t="s">
        <v>112</v>
      </c>
      <c r="I220" s="46" t="s">
        <v>592</v>
      </c>
      <c r="J220" s="46">
        <v>2</v>
      </c>
      <c r="K220" s="124" t="s">
        <v>553</v>
      </c>
      <c r="L220" s="1"/>
      <c r="M220" s="1"/>
      <c r="N220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20" s="23" t="e">
        <f>IF(AND(N220&lt;&gt;"",#REF!=""),"Tipologia","")</f>
        <v>#REF!</v>
      </c>
      <c r="P220" s="23" t="e">
        <f>IF(AND(N220&lt;&gt;"",#REF!=""),"Data","")</f>
        <v>#REF!</v>
      </c>
      <c r="Q220" s="23" t="e">
        <f>IF(AND(N220&lt;&gt;"",#REF!=""),"Zona","")</f>
        <v>#REF!</v>
      </c>
      <c r="R220" s="23" t="e">
        <f>IF(AND(N220&lt;&gt;"",#REF!=""),"Circolo","")</f>
        <v>#REF!</v>
      </c>
      <c r="S220" s="12" t="str">
        <f t="shared" si="7"/>
        <v/>
      </c>
      <c r="T220" s="6"/>
      <c r="U220" s="4"/>
      <c r="V220" s="4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</row>
    <row r="221" spans="1:36" ht="21" x14ac:dyDescent="0.25">
      <c r="A221" s="11"/>
      <c r="B221" s="114" t="s">
        <v>432</v>
      </c>
      <c r="C221" s="51" t="s">
        <v>85</v>
      </c>
      <c r="D221" s="46"/>
      <c r="E221" s="46" t="s">
        <v>19</v>
      </c>
      <c r="F221" s="46">
        <v>2</v>
      </c>
      <c r="G221" s="46">
        <v>3</v>
      </c>
      <c r="H221" s="84" t="s">
        <v>252</v>
      </c>
      <c r="I221" s="46" t="s">
        <v>59</v>
      </c>
      <c r="J221" s="46">
        <v>3</v>
      </c>
      <c r="K221" s="124" t="s">
        <v>561</v>
      </c>
      <c r="N221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21" s="23" t="e">
        <f>IF(AND(N221&lt;&gt;"",#REF!=""),"Tipologia","")</f>
        <v>#REF!</v>
      </c>
      <c r="P221" s="23" t="e">
        <f>IF(AND(N221&lt;&gt;"",#REF!=""),"Data","")</f>
        <v>#REF!</v>
      </c>
      <c r="Q221" s="23" t="e">
        <f>IF(AND(N221&lt;&gt;"",#REF!=""),"Zona","")</f>
        <v>#REF!</v>
      </c>
      <c r="R221" s="23" t="e">
        <f>IF(AND(N221&lt;&gt;"",#REF!=""),"Circolo","")</f>
        <v>#REF!</v>
      </c>
      <c r="S221" s="12" t="str">
        <f t="shared" si="7"/>
        <v/>
      </c>
      <c r="T221" s="6"/>
      <c r="U221" s="4"/>
      <c r="V221" s="4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</row>
    <row r="222" spans="1:36" ht="21" x14ac:dyDescent="0.25">
      <c r="A222" s="11"/>
      <c r="B222" s="114" t="s">
        <v>393</v>
      </c>
      <c r="C222" s="51" t="s">
        <v>85</v>
      </c>
      <c r="D222" s="46"/>
      <c r="E222" s="46" t="s">
        <v>25</v>
      </c>
      <c r="F222" s="46">
        <v>3</v>
      </c>
      <c r="G222" s="46" t="s">
        <v>80</v>
      </c>
      <c r="H222" s="84" t="s">
        <v>254</v>
      </c>
      <c r="I222" s="46" t="s">
        <v>255</v>
      </c>
      <c r="J222" s="46">
        <v>1</v>
      </c>
      <c r="K222" s="124" t="s">
        <v>554</v>
      </c>
      <c r="N222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22" s="23" t="e">
        <f>IF(AND(N222&lt;&gt;"",#REF!=""),"Tipologia","")</f>
        <v>#REF!</v>
      </c>
      <c r="P222" s="23" t="e">
        <f>IF(AND(N222&lt;&gt;"",#REF!=""),"Data","")</f>
        <v>#REF!</v>
      </c>
      <c r="Q222" s="23" t="e">
        <f>IF(AND(N222&lt;&gt;"",#REF!=""),"Zona","")</f>
        <v>#REF!</v>
      </c>
      <c r="R222" s="23" t="e">
        <f>IF(AND(N222&lt;&gt;"",#REF!=""),"Circolo","")</f>
        <v>#REF!</v>
      </c>
      <c r="S222" s="12" t="str">
        <f t="shared" si="7"/>
        <v/>
      </c>
      <c r="T222" s="6"/>
      <c r="U222" s="4"/>
      <c r="V222" s="4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</row>
    <row r="223" spans="1:36" ht="21" x14ac:dyDescent="0.25">
      <c r="A223" s="11"/>
      <c r="B223" s="114" t="s">
        <v>433</v>
      </c>
      <c r="C223" s="51" t="s">
        <v>85</v>
      </c>
      <c r="D223" s="46"/>
      <c r="E223" s="46" t="s">
        <v>19</v>
      </c>
      <c r="F223" s="46">
        <v>3</v>
      </c>
      <c r="G223" s="46">
        <v>4</v>
      </c>
      <c r="H223" s="84" t="s">
        <v>256</v>
      </c>
      <c r="I223" s="46" t="s">
        <v>47</v>
      </c>
      <c r="J223" s="46">
        <v>5</v>
      </c>
      <c r="K223" s="124" t="s">
        <v>556</v>
      </c>
      <c r="N223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23" s="23" t="e">
        <f>IF(AND(N223&lt;&gt;"",#REF!=""),"Tipologia","")</f>
        <v>#REF!</v>
      </c>
      <c r="P223" s="23" t="e">
        <f>IF(AND(N223&lt;&gt;"",#REF!=""),"Data","")</f>
        <v>#REF!</v>
      </c>
      <c r="Q223" s="23" t="e">
        <f>IF(AND(N223&lt;&gt;"",#REF!=""),"Zona","")</f>
        <v>#REF!</v>
      </c>
      <c r="R223" s="23" t="e">
        <f>IF(AND(N223&lt;&gt;"",#REF!=""),"Circolo","")</f>
        <v>#REF!</v>
      </c>
      <c r="S223" s="12" t="str">
        <f t="shared" si="7"/>
        <v/>
      </c>
      <c r="T223" s="6"/>
      <c r="U223" s="4"/>
      <c r="V223" s="4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</row>
    <row r="224" spans="1:36" ht="21" x14ac:dyDescent="0.25">
      <c r="A224" s="11"/>
      <c r="B224" s="114" t="s">
        <v>433</v>
      </c>
      <c r="C224" s="51" t="s">
        <v>85</v>
      </c>
      <c r="D224" s="46"/>
      <c r="E224" s="46" t="s">
        <v>22</v>
      </c>
      <c r="F224" s="46">
        <v>3</v>
      </c>
      <c r="G224" s="46">
        <v>4</v>
      </c>
      <c r="H224" s="84" t="s">
        <v>257</v>
      </c>
      <c r="I224" s="46" t="s">
        <v>134</v>
      </c>
      <c r="J224" s="46">
        <v>6</v>
      </c>
      <c r="K224" s="124" t="s">
        <v>556</v>
      </c>
      <c r="N224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24" s="23" t="e">
        <f>IF(AND(N224&lt;&gt;"",#REF!=""),"Tipologia","")</f>
        <v>#REF!</v>
      </c>
      <c r="P224" s="23" t="e">
        <f>IF(AND(N224&lt;&gt;"",#REF!=""),"Data","")</f>
        <v>#REF!</v>
      </c>
      <c r="Q224" s="23" t="e">
        <f>IF(AND(N224&lt;&gt;"",#REF!=""),"Zona","")</f>
        <v>#REF!</v>
      </c>
      <c r="R224" s="23" t="e">
        <f>IF(AND(N224&lt;&gt;"",#REF!=""),"Circolo","")</f>
        <v>#REF!</v>
      </c>
      <c r="S224" s="12" t="str">
        <f t="shared" si="7"/>
        <v/>
      </c>
      <c r="T224" s="6"/>
      <c r="U224" s="4"/>
      <c r="V224" s="4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</row>
    <row r="225" spans="1:36" ht="21" x14ac:dyDescent="0.25">
      <c r="A225" s="11"/>
      <c r="B225" s="114" t="s">
        <v>393</v>
      </c>
      <c r="C225" s="51" t="s">
        <v>85</v>
      </c>
      <c r="D225" s="46"/>
      <c r="E225" s="46" t="s">
        <v>25</v>
      </c>
      <c r="F225" s="46">
        <v>3</v>
      </c>
      <c r="G225" s="46" t="s">
        <v>80</v>
      </c>
      <c r="H225" s="84" t="s">
        <v>502</v>
      </c>
      <c r="I225" s="46" t="s">
        <v>468</v>
      </c>
      <c r="J225" s="46">
        <v>7</v>
      </c>
      <c r="K225" s="124" t="s">
        <v>554</v>
      </c>
      <c r="N225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25" s="23" t="e">
        <f>IF(AND(N225&lt;&gt;"",#REF!=""),"Tipologia","")</f>
        <v>#REF!</v>
      </c>
      <c r="P225" s="23" t="e">
        <f>IF(AND(N225&lt;&gt;"",#REF!=""),"Data","")</f>
        <v>#REF!</v>
      </c>
      <c r="Q225" s="23" t="e">
        <f>IF(AND(N225&lt;&gt;"",#REF!=""),"Zona","")</f>
        <v>#REF!</v>
      </c>
      <c r="R225" s="23" t="e">
        <f>IF(AND(N225&lt;&gt;"",#REF!=""),"Circolo","")</f>
        <v>#REF!</v>
      </c>
      <c r="S225" s="12" t="str">
        <f t="shared" si="7"/>
        <v/>
      </c>
      <c r="T225" s="6"/>
      <c r="U225" s="4"/>
      <c r="V225" s="4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</row>
    <row r="226" spans="1:36" ht="21" x14ac:dyDescent="0.25">
      <c r="A226" s="11"/>
      <c r="B226" s="114" t="s">
        <v>433</v>
      </c>
      <c r="C226" s="51" t="s">
        <v>85</v>
      </c>
      <c r="D226" s="46"/>
      <c r="E226" s="46" t="s">
        <v>19</v>
      </c>
      <c r="F226" s="46">
        <v>3</v>
      </c>
      <c r="G226" s="46">
        <v>4</v>
      </c>
      <c r="H226" s="84" t="s">
        <v>258</v>
      </c>
      <c r="I226" s="46" t="s">
        <v>259</v>
      </c>
      <c r="J226" s="46">
        <v>7</v>
      </c>
      <c r="K226" s="124" t="s">
        <v>556</v>
      </c>
      <c r="N226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26" s="23" t="e">
        <f>IF(AND(N226&lt;&gt;"",#REF!=""),"Tipologia","")</f>
        <v>#REF!</v>
      </c>
      <c r="P226" s="23" t="e">
        <f>IF(AND(N226&lt;&gt;"",#REF!=""),"Data","")</f>
        <v>#REF!</v>
      </c>
      <c r="Q226" s="23" t="e">
        <f>IF(AND(N226&lt;&gt;"",#REF!=""),"Zona","")</f>
        <v>#REF!</v>
      </c>
      <c r="R226" s="23" t="e">
        <f>IF(AND(N226&lt;&gt;"",#REF!=""),"Circolo","")</f>
        <v>#REF!</v>
      </c>
      <c r="S226" s="12" t="str">
        <f t="shared" si="7"/>
        <v/>
      </c>
      <c r="T226" s="6"/>
      <c r="U226" s="4"/>
      <c r="V226" s="4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</row>
    <row r="227" spans="1:36" ht="21" x14ac:dyDescent="0.25">
      <c r="A227" s="11"/>
      <c r="B227" s="114" t="s">
        <v>395</v>
      </c>
      <c r="C227" s="51" t="s">
        <v>85</v>
      </c>
      <c r="D227" s="46"/>
      <c r="E227" s="46" t="s">
        <v>23</v>
      </c>
      <c r="F227" s="46">
        <v>4</v>
      </c>
      <c r="G227" s="46"/>
      <c r="H227" s="84" t="s">
        <v>471</v>
      </c>
      <c r="I227" s="46" t="s">
        <v>352</v>
      </c>
      <c r="J227" s="46">
        <v>7</v>
      </c>
      <c r="K227" s="124" t="s">
        <v>555</v>
      </c>
      <c r="N227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27" s="23" t="e">
        <f>IF(AND(N227&lt;&gt;"",#REF!=""),"Tipologia","")</f>
        <v>#REF!</v>
      </c>
      <c r="P227" s="23" t="e">
        <f>IF(AND(N227&lt;&gt;"",#REF!=""),"Data","")</f>
        <v>#REF!</v>
      </c>
      <c r="Q227" s="23" t="e">
        <f>IF(AND(N227&lt;&gt;"",#REF!=""),"Zona","")</f>
        <v>#REF!</v>
      </c>
      <c r="R227" s="23" t="e">
        <f>IF(AND(N227&lt;&gt;"",#REF!=""),"Circolo","")</f>
        <v>#REF!</v>
      </c>
      <c r="S227" s="12" t="str">
        <f t="shared" si="7"/>
        <v/>
      </c>
      <c r="T227" s="6"/>
      <c r="U227" s="4"/>
      <c r="V227" s="4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</row>
    <row r="228" spans="1:36" ht="21" x14ac:dyDescent="0.25">
      <c r="A228" s="11"/>
      <c r="B228" s="114" t="s">
        <v>421</v>
      </c>
      <c r="C228" s="51" t="s">
        <v>85</v>
      </c>
      <c r="D228" s="46"/>
      <c r="E228" s="46" t="s">
        <v>24</v>
      </c>
      <c r="F228" s="46">
        <v>5</v>
      </c>
      <c r="G228" s="46" t="s">
        <v>80</v>
      </c>
      <c r="H228" s="84" t="s">
        <v>112</v>
      </c>
      <c r="I228" s="46" t="s">
        <v>123</v>
      </c>
      <c r="J228" s="46">
        <v>1</v>
      </c>
      <c r="K228" s="124" t="s">
        <v>557</v>
      </c>
      <c r="N228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28" s="23" t="e">
        <f>IF(AND(N228&lt;&gt;"",#REF!=""),"Tipologia","")</f>
        <v>#REF!</v>
      </c>
      <c r="P228" s="23" t="e">
        <f>IF(AND(N228&lt;&gt;"",#REF!=""),"Data","")</f>
        <v>#REF!</v>
      </c>
      <c r="Q228" s="23" t="e">
        <f>IF(AND(N228&lt;&gt;"",#REF!=""),"Zona","")</f>
        <v>#REF!</v>
      </c>
      <c r="R228" s="23" t="e">
        <f>IF(AND(N228&lt;&gt;"",#REF!=""),"Circolo","")</f>
        <v>#REF!</v>
      </c>
      <c r="S228" s="12" t="str">
        <f t="shared" si="7"/>
        <v/>
      </c>
      <c r="T228" s="6"/>
      <c r="U228" s="4"/>
      <c r="V228" s="4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</row>
    <row r="229" spans="1:36" ht="21" x14ac:dyDescent="0.25">
      <c r="A229" s="11"/>
      <c r="B229" s="114" t="s">
        <v>421</v>
      </c>
      <c r="C229" s="51" t="s">
        <v>85</v>
      </c>
      <c r="D229" s="46"/>
      <c r="E229" s="46" t="s">
        <v>24</v>
      </c>
      <c r="F229" s="46">
        <v>5</v>
      </c>
      <c r="G229" s="46" t="s">
        <v>80</v>
      </c>
      <c r="H229" s="84" t="s">
        <v>112</v>
      </c>
      <c r="I229" s="46" t="s">
        <v>260</v>
      </c>
      <c r="J229" s="46">
        <v>2</v>
      </c>
      <c r="K229" s="124" t="s">
        <v>557</v>
      </c>
      <c r="N229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29" s="23" t="e">
        <f>IF(AND(N229&lt;&gt;"",#REF!=""),"Tipologia","")</f>
        <v>#REF!</v>
      </c>
      <c r="P229" s="23" t="e">
        <f>IF(AND(N229&lt;&gt;"",#REF!=""),"Data","")</f>
        <v>#REF!</v>
      </c>
      <c r="Q229" s="23" t="e">
        <f>IF(AND(N229&lt;&gt;"",#REF!=""),"Zona","")</f>
        <v>#REF!</v>
      </c>
      <c r="R229" s="23" t="e">
        <f>IF(AND(N229&lt;&gt;"",#REF!=""),"Circolo","")</f>
        <v>#REF!</v>
      </c>
      <c r="S229" s="12" t="str">
        <f t="shared" si="7"/>
        <v/>
      </c>
      <c r="T229" s="6"/>
      <c r="U229" s="4"/>
      <c r="V229" s="4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</row>
    <row r="230" spans="1:36" ht="21" x14ac:dyDescent="0.25">
      <c r="A230" s="11"/>
      <c r="B230" s="114" t="s">
        <v>421</v>
      </c>
      <c r="C230" s="51" t="s">
        <v>85</v>
      </c>
      <c r="D230" s="46"/>
      <c r="E230" s="46" t="s">
        <v>25</v>
      </c>
      <c r="F230" s="46">
        <v>5</v>
      </c>
      <c r="G230" s="46" t="s">
        <v>80</v>
      </c>
      <c r="H230" s="84" t="s">
        <v>491</v>
      </c>
      <c r="I230" s="46" t="s">
        <v>303</v>
      </c>
      <c r="J230" s="46">
        <v>3</v>
      </c>
      <c r="K230" s="124" t="s">
        <v>557</v>
      </c>
      <c r="N230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30" s="23" t="e">
        <f>IF(AND(N230&lt;&gt;"",#REF!=""),"Tipologia","")</f>
        <v>#REF!</v>
      </c>
      <c r="P230" s="23" t="e">
        <f>IF(AND(N230&lt;&gt;"",#REF!=""),"Data","")</f>
        <v>#REF!</v>
      </c>
      <c r="Q230" s="23" t="e">
        <f>IF(AND(N230&lt;&gt;"",#REF!=""),"Zona","")</f>
        <v>#REF!</v>
      </c>
      <c r="R230" s="23" t="e">
        <f>IF(AND(N230&lt;&gt;"",#REF!=""),"Circolo","")</f>
        <v>#REF!</v>
      </c>
      <c r="S230" s="12" t="str">
        <f t="shared" si="7"/>
        <v/>
      </c>
      <c r="T230" s="6"/>
      <c r="U230" s="4"/>
      <c r="V230" s="4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</row>
    <row r="231" spans="1:36" ht="21" x14ac:dyDescent="0.25">
      <c r="A231" s="11"/>
      <c r="B231" s="114" t="s">
        <v>421</v>
      </c>
      <c r="C231" s="51" t="s">
        <v>85</v>
      </c>
      <c r="D231" s="46"/>
      <c r="E231" s="46" t="s">
        <v>23</v>
      </c>
      <c r="F231" s="46">
        <v>5</v>
      </c>
      <c r="G231" s="46"/>
      <c r="H231" s="84" t="s">
        <v>471</v>
      </c>
      <c r="I231" s="46" t="s">
        <v>303</v>
      </c>
      <c r="J231" s="46">
        <v>3</v>
      </c>
      <c r="K231" s="124" t="s">
        <v>557</v>
      </c>
      <c r="N231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31" s="23" t="e">
        <f>IF(AND(N231&lt;&gt;"",#REF!=""),"Tipologia","")</f>
        <v>#REF!</v>
      </c>
      <c r="P231" s="23" t="e">
        <f>IF(AND(N231&lt;&gt;"",#REF!=""),"Data","")</f>
        <v>#REF!</v>
      </c>
      <c r="Q231" s="23" t="e">
        <f>IF(AND(N231&lt;&gt;"",#REF!=""),"Zona","")</f>
        <v>#REF!</v>
      </c>
      <c r="R231" s="23" t="e">
        <f>IF(AND(N231&lt;&gt;"",#REF!=""),"Circolo","")</f>
        <v>#REF!</v>
      </c>
      <c r="S231" s="12" t="str">
        <f t="shared" si="7"/>
        <v/>
      </c>
      <c r="T231" s="6"/>
      <c r="U231" s="4"/>
      <c r="V231" s="4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</row>
    <row r="232" spans="1:36" ht="21" x14ac:dyDescent="0.25">
      <c r="A232" s="11"/>
      <c r="B232" s="114" t="s">
        <v>541</v>
      </c>
      <c r="C232" s="51" t="s">
        <v>85</v>
      </c>
      <c r="D232" s="46"/>
      <c r="E232" s="46" t="s">
        <v>21</v>
      </c>
      <c r="F232" s="46">
        <v>6</v>
      </c>
      <c r="G232" s="46">
        <v>10</v>
      </c>
      <c r="H232" s="84" t="s">
        <v>262</v>
      </c>
      <c r="I232" s="46" t="s">
        <v>246</v>
      </c>
      <c r="J232" s="46">
        <v>1</v>
      </c>
      <c r="K232" s="124" t="s">
        <v>572</v>
      </c>
      <c r="N232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32" s="23" t="e">
        <f>IF(AND(N232&lt;&gt;"",#REF!=""),"Tipologia","")</f>
        <v>#REF!</v>
      </c>
      <c r="P232" s="23" t="e">
        <f>IF(AND(N232&lt;&gt;"",#REF!=""),"Data","")</f>
        <v>#REF!</v>
      </c>
      <c r="Q232" s="23" t="e">
        <f>IF(AND(N232&lt;&gt;"",#REF!=""),"Zona","")</f>
        <v>#REF!</v>
      </c>
      <c r="R232" s="23" t="e">
        <f>IF(AND(N232&lt;&gt;"",#REF!=""),"Circolo","")</f>
        <v>#REF!</v>
      </c>
      <c r="S232" s="12" t="str">
        <f t="shared" si="7"/>
        <v/>
      </c>
      <c r="T232" s="6"/>
      <c r="U232" s="4"/>
      <c r="V232" s="4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</row>
    <row r="233" spans="1:36" ht="21" x14ac:dyDescent="0.25">
      <c r="A233" s="11"/>
      <c r="B233" s="114" t="s">
        <v>92</v>
      </c>
      <c r="C233" s="51" t="s">
        <v>85</v>
      </c>
      <c r="D233" s="46"/>
      <c r="E233" s="46" t="s">
        <v>19</v>
      </c>
      <c r="F233" s="46">
        <v>6</v>
      </c>
      <c r="G233" s="46">
        <v>7</v>
      </c>
      <c r="H233" s="84" t="s">
        <v>261</v>
      </c>
      <c r="I233" s="46" t="s">
        <v>132</v>
      </c>
      <c r="J233" s="46">
        <v>4</v>
      </c>
      <c r="K233" s="124" t="s">
        <v>568</v>
      </c>
      <c r="N233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33" s="23" t="e">
        <f>IF(AND(N233&lt;&gt;"",#REF!=""),"Tipologia","")</f>
        <v>#REF!</v>
      </c>
      <c r="P233" s="23" t="e">
        <f>IF(AND(N233&lt;&gt;"",#REF!=""),"Data","")</f>
        <v>#REF!</v>
      </c>
      <c r="Q233" s="23" t="e">
        <f>IF(AND(N233&lt;&gt;"",#REF!=""),"Zona","")</f>
        <v>#REF!</v>
      </c>
      <c r="R233" s="23" t="e">
        <f>IF(AND(N233&lt;&gt;"",#REF!=""),"Circolo","")</f>
        <v>#REF!</v>
      </c>
      <c r="S233" s="12" t="str">
        <f t="shared" si="7"/>
        <v/>
      </c>
      <c r="T233" s="6"/>
      <c r="U233" s="4"/>
      <c r="V233" s="4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</row>
    <row r="234" spans="1:36" ht="21" x14ac:dyDescent="0.25">
      <c r="A234" s="11"/>
      <c r="B234" s="114" t="s">
        <v>541</v>
      </c>
      <c r="C234" s="51" t="s">
        <v>85</v>
      </c>
      <c r="D234" s="46"/>
      <c r="E234" s="46" t="s">
        <v>21</v>
      </c>
      <c r="F234" s="46">
        <v>6</v>
      </c>
      <c r="G234" s="46">
        <v>10</v>
      </c>
      <c r="H234" s="84" t="s">
        <v>266</v>
      </c>
      <c r="I234" s="46" t="s">
        <v>253</v>
      </c>
      <c r="J234" s="46">
        <v>6</v>
      </c>
      <c r="K234" s="124" t="s">
        <v>572</v>
      </c>
      <c r="N234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34" s="23" t="e">
        <f>IF(AND(N234&lt;&gt;"",#REF!=""),"Tipologia","")</f>
        <v>#REF!</v>
      </c>
      <c r="P234" s="23" t="e">
        <f>IF(AND(N234&lt;&gt;"",#REF!=""),"Data","")</f>
        <v>#REF!</v>
      </c>
      <c r="Q234" s="23" t="e">
        <f>IF(AND(N234&lt;&gt;"",#REF!=""),"Zona","")</f>
        <v>#REF!</v>
      </c>
      <c r="R234" s="23" t="e">
        <f>IF(AND(N234&lt;&gt;"",#REF!=""),"Circolo","")</f>
        <v>#REF!</v>
      </c>
      <c r="S234" s="12" t="str">
        <f t="shared" si="7"/>
        <v/>
      </c>
      <c r="T234" s="6"/>
      <c r="U234" s="4"/>
      <c r="V234" s="4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</row>
    <row r="235" spans="1:36" ht="21" x14ac:dyDescent="0.25">
      <c r="A235" s="11"/>
      <c r="B235" s="114" t="s">
        <v>100</v>
      </c>
      <c r="C235" s="51" t="s">
        <v>85</v>
      </c>
      <c r="D235" s="46"/>
      <c r="E235" s="46" t="s">
        <v>24</v>
      </c>
      <c r="F235" s="46">
        <v>7</v>
      </c>
      <c r="G235" s="46" t="s">
        <v>80</v>
      </c>
      <c r="H235" s="84" t="s">
        <v>112</v>
      </c>
      <c r="I235" s="46" t="s">
        <v>263</v>
      </c>
      <c r="J235" s="46">
        <v>2</v>
      </c>
      <c r="K235" s="124" t="s">
        <v>566</v>
      </c>
      <c r="N235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35" s="23" t="e">
        <f>IF(AND(N235&lt;&gt;"",#REF!=""),"Tipologia","")</f>
        <v>#REF!</v>
      </c>
      <c r="P235" s="23" t="e">
        <f>IF(AND(N235&lt;&gt;"",#REF!=""),"Data","")</f>
        <v>#REF!</v>
      </c>
      <c r="Q235" s="23" t="e">
        <f>IF(AND(N235&lt;&gt;"",#REF!=""),"Zona","")</f>
        <v>#REF!</v>
      </c>
      <c r="R235" s="23" t="e">
        <f>IF(AND(N235&lt;&gt;"",#REF!=""),"Circolo","")</f>
        <v>#REF!</v>
      </c>
      <c r="S235" s="12" t="str">
        <f t="shared" si="7"/>
        <v/>
      </c>
      <c r="T235" s="6"/>
      <c r="U235" s="4"/>
      <c r="V235" s="4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</row>
    <row r="236" spans="1:36" ht="21" x14ac:dyDescent="0.25">
      <c r="A236" s="11"/>
      <c r="B236" s="114" t="s">
        <v>100</v>
      </c>
      <c r="C236" s="51" t="s">
        <v>85</v>
      </c>
      <c r="D236" s="46"/>
      <c r="E236" s="46" t="s">
        <v>24</v>
      </c>
      <c r="F236" s="46">
        <v>7</v>
      </c>
      <c r="G236" s="46" t="s">
        <v>80</v>
      </c>
      <c r="H236" s="84" t="s">
        <v>503</v>
      </c>
      <c r="I236" s="46" t="s">
        <v>264</v>
      </c>
      <c r="J236" s="46">
        <v>3</v>
      </c>
      <c r="K236" s="124" t="s">
        <v>566</v>
      </c>
      <c r="N236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36" s="23" t="e">
        <f>IF(AND(N236&lt;&gt;"",#REF!=""),"Tipologia","")</f>
        <v>#REF!</v>
      </c>
      <c r="P236" s="23" t="e">
        <f>IF(AND(N236&lt;&gt;"",#REF!=""),"Data","")</f>
        <v>#REF!</v>
      </c>
      <c r="Q236" s="23" t="e">
        <f>IF(AND(N236&lt;&gt;"",#REF!=""),"Zona","")</f>
        <v>#REF!</v>
      </c>
      <c r="R236" s="23" t="e">
        <f>IF(AND(N236&lt;&gt;"",#REF!=""),"Circolo","")</f>
        <v>#REF!</v>
      </c>
      <c r="S236" s="12" t="str">
        <f t="shared" si="7"/>
        <v/>
      </c>
      <c r="T236" s="6"/>
      <c r="U236" s="4"/>
      <c r="V236" s="4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</row>
    <row r="237" spans="1:36" ht="21" x14ac:dyDescent="0.25">
      <c r="A237" s="11"/>
      <c r="B237" s="114" t="s">
        <v>100</v>
      </c>
      <c r="C237" s="51" t="s">
        <v>85</v>
      </c>
      <c r="D237" s="46"/>
      <c r="E237" s="46" t="s">
        <v>25</v>
      </c>
      <c r="F237" s="46">
        <v>7</v>
      </c>
      <c r="G237" s="46" t="s">
        <v>80</v>
      </c>
      <c r="H237" s="84" t="s">
        <v>218</v>
      </c>
      <c r="I237" s="46" t="s">
        <v>265</v>
      </c>
      <c r="J237" s="46">
        <v>4</v>
      </c>
      <c r="K237" s="124" t="s">
        <v>566</v>
      </c>
      <c r="N237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37" s="23" t="e">
        <f>IF(AND(N237&lt;&gt;"",#REF!=""),"Tipologia","")</f>
        <v>#REF!</v>
      </c>
      <c r="P237" s="23" t="e">
        <f>IF(AND(N237&lt;&gt;"",#REF!=""),"Data","")</f>
        <v>#REF!</v>
      </c>
      <c r="Q237" s="23" t="e">
        <f>IF(AND(N237&lt;&gt;"",#REF!=""),"Zona","")</f>
        <v>#REF!</v>
      </c>
      <c r="R237" s="23" t="e">
        <f>IF(AND(N237&lt;&gt;"",#REF!=""),"Circolo","")</f>
        <v>#REF!</v>
      </c>
      <c r="S237" s="12" t="str">
        <f t="shared" si="7"/>
        <v/>
      </c>
      <c r="T237" s="6"/>
      <c r="U237" s="4"/>
      <c r="V237" s="4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</row>
    <row r="238" spans="1:36" ht="21" x14ac:dyDescent="0.25">
      <c r="A238" s="11"/>
      <c r="B238" s="114" t="s">
        <v>408</v>
      </c>
      <c r="C238" s="51" t="s">
        <v>85</v>
      </c>
      <c r="D238" s="46"/>
      <c r="E238" s="46" t="s">
        <v>24</v>
      </c>
      <c r="F238" s="46">
        <v>8</v>
      </c>
      <c r="G238" s="46"/>
      <c r="H238" s="84" t="s">
        <v>129</v>
      </c>
      <c r="I238" s="46" t="s">
        <v>130</v>
      </c>
      <c r="J238" s="46">
        <v>6</v>
      </c>
      <c r="K238" s="124" t="s">
        <v>558</v>
      </c>
      <c r="N238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38" s="23" t="e">
        <f>IF(AND(N238&lt;&gt;"",#REF!=""),"Tipologia","")</f>
        <v>#REF!</v>
      </c>
      <c r="P238" s="23" t="e">
        <f>IF(AND(N238&lt;&gt;"",#REF!=""),"Data","")</f>
        <v>#REF!</v>
      </c>
      <c r="Q238" s="23" t="e">
        <f>IF(AND(N238&lt;&gt;"",#REF!=""),"Zona","")</f>
        <v>#REF!</v>
      </c>
      <c r="R238" s="23" t="e">
        <f>IF(AND(N238&lt;&gt;"",#REF!=""),"Circolo","")</f>
        <v>#REF!</v>
      </c>
      <c r="S238" s="12" t="str">
        <f t="shared" si="7"/>
        <v/>
      </c>
      <c r="T238" s="6"/>
      <c r="U238" s="4"/>
      <c r="V238" s="4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</row>
    <row r="239" spans="1:36" ht="21" x14ac:dyDescent="0.25">
      <c r="A239" s="11"/>
      <c r="B239" s="114" t="s">
        <v>410</v>
      </c>
      <c r="C239" s="51" t="s">
        <v>85</v>
      </c>
      <c r="D239" s="46"/>
      <c r="E239" s="46" t="s">
        <v>25</v>
      </c>
      <c r="F239" s="46">
        <v>9</v>
      </c>
      <c r="G239" s="46"/>
      <c r="H239" s="84" t="s">
        <v>625</v>
      </c>
      <c r="I239" s="46" t="s">
        <v>624</v>
      </c>
      <c r="J239" s="46">
        <v>7</v>
      </c>
      <c r="K239" s="124" t="s">
        <v>553</v>
      </c>
      <c r="N239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39" s="23" t="e">
        <f>IF(AND(N239&lt;&gt;"",#REF!=""),"Tipologia","")</f>
        <v>#REF!</v>
      </c>
      <c r="P239" s="23" t="e">
        <f>IF(AND(N239&lt;&gt;"",#REF!=""),"Data","")</f>
        <v>#REF!</v>
      </c>
      <c r="Q239" s="23" t="e">
        <f>IF(AND(N239&lt;&gt;"",#REF!=""),"Zona","")</f>
        <v>#REF!</v>
      </c>
      <c r="R239" s="23" t="e">
        <f>IF(AND(N239&lt;&gt;"",#REF!=""),"Circolo","")</f>
        <v>#REF!</v>
      </c>
      <c r="S239" s="12" t="str">
        <f t="shared" si="7"/>
        <v/>
      </c>
      <c r="T239" s="6"/>
      <c r="U239" s="4"/>
      <c r="V239" s="4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</row>
    <row r="240" spans="1:36" ht="21" x14ac:dyDescent="0.25">
      <c r="A240" s="11"/>
      <c r="B240" s="114" t="s">
        <v>397</v>
      </c>
      <c r="C240" s="51" t="s">
        <v>85</v>
      </c>
      <c r="D240" s="46"/>
      <c r="E240" s="46" t="s">
        <v>24</v>
      </c>
      <c r="F240" s="46">
        <v>10</v>
      </c>
      <c r="G240" s="46" t="s">
        <v>80</v>
      </c>
      <c r="H240" s="84" t="s">
        <v>112</v>
      </c>
      <c r="I240" s="46" t="s">
        <v>268</v>
      </c>
      <c r="J240" s="46">
        <v>2</v>
      </c>
      <c r="K240" s="124" t="s">
        <v>554</v>
      </c>
      <c r="N240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40" s="23" t="e">
        <f>IF(AND(N240&lt;&gt;"",#REF!=""),"Tipologia","")</f>
        <v>#REF!</v>
      </c>
      <c r="P240" s="23" t="e">
        <f>IF(AND(N240&lt;&gt;"",#REF!=""),"Data","")</f>
        <v>#REF!</v>
      </c>
      <c r="Q240" s="23" t="e">
        <f>IF(AND(N240&lt;&gt;"",#REF!=""),"Zona","")</f>
        <v>#REF!</v>
      </c>
      <c r="R240" s="23" t="e">
        <f>IF(AND(N240&lt;&gt;"",#REF!=""),"Circolo","")</f>
        <v>#REF!</v>
      </c>
      <c r="S240" s="12" t="str">
        <f t="shared" si="7"/>
        <v/>
      </c>
      <c r="T240" s="6"/>
      <c r="U240" s="4"/>
      <c r="V240" s="4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</row>
    <row r="241" spans="2:36" ht="21" x14ac:dyDescent="0.25">
      <c r="B241" s="114" t="s">
        <v>397</v>
      </c>
      <c r="C241" s="51" t="s">
        <v>85</v>
      </c>
      <c r="D241" s="46"/>
      <c r="E241" s="46" t="s">
        <v>24</v>
      </c>
      <c r="F241" s="46">
        <v>10</v>
      </c>
      <c r="G241" s="46" t="s">
        <v>80</v>
      </c>
      <c r="H241" s="84" t="s">
        <v>269</v>
      </c>
      <c r="I241" s="46" t="s">
        <v>179</v>
      </c>
      <c r="J241" s="46">
        <v>6</v>
      </c>
      <c r="K241" s="124" t="s">
        <v>554</v>
      </c>
      <c r="N241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41" s="23" t="e">
        <f>IF(AND(N241&lt;&gt;"",#REF!=""),"Tipologia","")</f>
        <v>#REF!</v>
      </c>
      <c r="P241" s="23" t="e">
        <f>IF(AND(N241&lt;&gt;"",#REF!=""),"Data","")</f>
        <v>#REF!</v>
      </c>
      <c r="Q241" s="23" t="e">
        <f>IF(AND(N241&lt;&gt;"",#REF!=""),"Zona","")</f>
        <v>#REF!</v>
      </c>
      <c r="R241" s="23" t="e">
        <f>IF(AND(N241&lt;&gt;"",#REF!=""),"Circolo","")</f>
        <v>#REF!</v>
      </c>
      <c r="S241" s="12" t="str">
        <f t="shared" si="7"/>
        <v/>
      </c>
      <c r="T241" s="6"/>
      <c r="U241" s="4"/>
      <c r="V241" s="4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</row>
    <row r="242" spans="2:36" ht="21" x14ac:dyDescent="0.25">
      <c r="B242" s="114" t="s">
        <v>397</v>
      </c>
      <c r="C242" s="51" t="s">
        <v>85</v>
      </c>
      <c r="D242" s="46"/>
      <c r="E242" s="46" t="s">
        <v>23</v>
      </c>
      <c r="F242" s="46">
        <v>10</v>
      </c>
      <c r="G242" s="46"/>
      <c r="H242" s="84" t="s">
        <v>644</v>
      </c>
      <c r="I242" s="46" t="s">
        <v>635</v>
      </c>
      <c r="J242" s="46">
        <v>7</v>
      </c>
      <c r="K242" s="124" t="s">
        <v>554</v>
      </c>
      <c r="N242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42" s="23" t="e">
        <f>IF(AND(N242&lt;&gt;"",#REF!=""),"Tipologia","")</f>
        <v>#REF!</v>
      </c>
      <c r="P242" s="23" t="e">
        <f>IF(AND(N242&lt;&gt;"",#REF!=""),"Data","")</f>
        <v>#REF!</v>
      </c>
      <c r="Q242" s="23" t="e">
        <f>IF(AND(N242&lt;&gt;"",#REF!=""),"Zona","")</f>
        <v>#REF!</v>
      </c>
      <c r="R242" s="23" t="e">
        <f>IF(AND(N242&lt;&gt;"",#REF!=""),"Circolo","")</f>
        <v>#REF!</v>
      </c>
      <c r="S242" s="12" t="str">
        <f t="shared" si="7"/>
        <v/>
      </c>
      <c r="T242" s="6"/>
      <c r="U242" s="4"/>
      <c r="V242" s="4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</row>
    <row r="243" spans="2:36" ht="21" x14ac:dyDescent="0.25">
      <c r="B243" s="114" t="s">
        <v>399</v>
      </c>
      <c r="C243" s="51" t="s">
        <v>85</v>
      </c>
      <c r="D243" s="46"/>
      <c r="E243" s="46" t="s">
        <v>25</v>
      </c>
      <c r="F243" s="46">
        <v>11</v>
      </c>
      <c r="G243" s="46" t="s">
        <v>80</v>
      </c>
      <c r="H243" s="84" t="s">
        <v>270</v>
      </c>
      <c r="I243" s="46" t="s">
        <v>127</v>
      </c>
      <c r="J243" s="46">
        <v>4</v>
      </c>
      <c r="K243" s="124" t="s">
        <v>555</v>
      </c>
      <c r="N243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43" s="23" t="e">
        <f>IF(AND(N243&lt;&gt;"",#REF!=""),"Tipologia","")</f>
        <v>#REF!</v>
      </c>
      <c r="P243" s="23" t="e">
        <f>IF(AND(N243&lt;&gt;"",#REF!=""),"Data","")</f>
        <v>#REF!</v>
      </c>
      <c r="Q243" s="23" t="e">
        <f>IF(AND(N243&lt;&gt;"",#REF!=""),"Zona","")</f>
        <v>#REF!</v>
      </c>
      <c r="R243" s="23" t="e">
        <f>IF(AND(N243&lt;&gt;"",#REF!=""),"Circolo","")</f>
        <v>#REF!</v>
      </c>
      <c r="S243" s="12" t="str">
        <f t="shared" si="7"/>
        <v/>
      </c>
      <c r="T243" s="6"/>
      <c r="U243" s="4"/>
      <c r="V243" s="4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</row>
    <row r="244" spans="2:36" ht="21" x14ac:dyDescent="0.25">
      <c r="B244" s="114" t="s">
        <v>399</v>
      </c>
      <c r="C244" s="51" t="s">
        <v>85</v>
      </c>
      <c r="D244" s="46"/>
      <c r="E244" s="46" t="s">
        <v>23</v>
      </c>
      <c r="F244" s="46">
        <v>11</v>
      </c>
      <c r="G244" s="46"/>
      <c r="H244" s="84" t="s">
        <v>613</v>
      </c>
      <c r="I244" s="46" t="s">
        <v>259</v>
      </c>
      <c r="J244" s="46">
        <v>7</v>
      </c>
      <c r="K244" s="124" t="s">
        <v>555</v>
      </c>
      <c r="N244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44" s="23" t="e">
        <f>IF(AND(N244&lt;&gt;"",#REF!=""),"Tipologia","")</f>
        <v>#REF!</v>
      </c>
      <c r="P244" s="23" t="e">
        <f>IF(AND(N244&lt;&gt;"",#REF!=""),"Data","")</f>
        <v>#REF!</v>
      </c>
      <c r="Q244" s="23" t="e">
        <f>IF(AND(N244&lt;&gt;"",#REF!=""),"Zona","")</f>
        <v>#REF!</v>
      </c>
      <c r="R244" s="23" t="e">
        <f>IF(AND(N244&lt;&gt;"",#REF!=""),"Circolo","")</f>
        <v>#REF!</v>
      </c>
      <c r="S244" s="12" t="str">
        <f t="shared" si="7"/>
        <v/>
      </c>
      <c r="T244" s="6"/>
      <c r="U244" s="4"/>
      <c r="V244" s="4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</row>
    <row r="245" spans="2:36" ht="21" x14ac:dyDescent="0.25">
      <c r="B245" s="114" t="s">
        <v>386</v>
      </c>
      <c r="C245" s="51" t="s">
        <v>85</v>
      </c>
      <c r="D245" s="46"/>
      <c r="E245" s="46" t="s">
        <v>24</v>
      </c>
      <c r="F245" s="46">
        <v>13</v>
      </c>
      <c r="G245" s="46" t="s">
        <v>80</v>
      </c>
      <c r="H245" s="84" t="s">
        <v>112</v>
      </c>
      <c r="I245" s="46" t="s">
        <v>182</v>
      </c>
      <c r="J245" s="46">
        <v>2</v>
      </c>
      <c r="K245" s="124" t="s">
        <v>565</v>
      </c>
      <c r="N245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45" s="23" t="e">
        <f>IF(AND(N245&lt;&gt;"",#REF!=""),"Tipologia","")</f>
        <v>#REF!</v>
      </c>
      <c r="P245" s="23" t="e">
        <f>IF(AND(N245&lt;&gt;"",#REF!=""),"Data","")</f>
        <v>#REF!</v>
      </c>
      <c r="Q245" s="23" t="e">
        <f>IF(AND(N245&lt;&gt;"",#REF!=""),"Zona","")</f>
        <v>#REF!</v>
      </c>
      <c r="R245" s="23" t="e">
        <f>IF(AND(N245&lt;&gt;"",#REF!=""),"Circolo","")</f>
        <v>#REF!</v>
      </c>
      <c r="S245" s="12" t="str">
        <f t="shared" si="7"/>
        <v/>
      </c>
      <c r="T245" s="6"/>
      <c r="U245" s="4"/>
      <c r="V245" s="4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</row>
    <row r="246" spans="2:36" ht="21" x14ac:dyDescent="0.25">
      <c r="B246" s="114" t="s">
        <v>436</v>
      </c>
      <c r="C246" s="51" t="s">
        <v>85</v>
      </c>
      <c r="D246" s="46"/>
      <c r="E246" s="46" t="s">
        <v>61</v>
      </c>
      <c r="F246" s="46">
        <v>14</v>
      </c>
      <c r="G246" s="46">
        <v>16</v>
      </c>
      <c r="H246" s="84" t="s">
        <v>330</v>
      </c>
      <c r="I246" s="46" t="s">
        <v>331</v>
      </c>
      <c r="J246" s="46">
        <v>2</v>
      </c>
      <c r="K246" s="124" t="s">
        <v>571</v>
      </c>
      <c r="N246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46" s="23" t="e">
        <f>IF(AND(N246&lt;&gt;"",#REF!=""),"Tipologia","")</f>
        <v>#REF!</v>
      </c>
      <c r="P246" s="23" t="e">
        <f>IF(AND(N246&lt;&gt;"",#REF!=""),"Data","")</f>
        <v>#REF!</v>
      </c>
      <c r="Q246" s="23" t="e">
        <f>IF(AND(N246&lt;&gt;"",#REF!=""),"Zona","")</f>
        <v>#REF!</v>
      </c>
      <c r="R246" s="23" t="e">
        <f>IF(AND(N246&lt;&gt;"",#REF!=""),"Circolo","")</f>
        <v>#REF!</v>
      </c>
      <c r="S246" s="12" t="str">
        <f t="shared" ref="S246:S309" si="8">IF(N246="ERRORE! MANCA…",1,"")</f>
        <v/>
      </c>
      <c r="T246" s="6"/>
      <c r="U246" s="4"/>
      <c r="V246" s="4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</row>
    <row r="247" spans="2:36" ht="21" x14ac:dyDescent="0.25">
      <c r="B247" s="114" t="s">
        <v>436</v>
      </c>
      <c r="C247" s="51" t="s">
        <v>85</v>
      </c>
      <c r="D247" s="46"/>
      <c r="E247" s="46" t="s">
        <v>21</v>
      </c>
      <c r="F247" s="46">
        <v>14</v>
      </c>
      <c r="G247" s="46">
        <v>16</v>
      </c>
      <c r="H247" s="84" t="s">
        <v>271</v>
      </c>
      <c r="I247" s="46" t="s">
        <v>59</v>
      </c>
      <c r="J247" s="46">
        <v>3</v>
      </c>
      <c r="K247" s="124" t="s">
        <v>571</v>
      </c>
      <c r="N247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47" s="23" t="e">
        <f>IF(AND(N247&lt;&gt;"",#REF!=""),"Tipologia","")</f>
        <v>#REF!</v>
      </c>
      <c r="P247" s="23" t="e">
        <f>IF(AND(N247&lt;&gt;"",#REF!=""),"Data","")</f>
        <v>#REF!</v>
      </c>
      <c r="Q247" s="23" t="e">
        <f>IF(AND(N247&lt;&gt;"",#REF!=""),"Zona","")</f>
        <v>#REF!</v>
      </c>
      <c r="R247" s="23" t="e">
        <f>IF(AND(N247&lt;&gt;"",#REF!=""),"Circolo","")</f>
        <v>#REF!</v>
      </c>
      <c r="S247" s="12" t="str">
        <f t="shared" si="8"/>
        <v/>
      </c>
      <c r="T247" s="6"/>
      <c r="U247" s="4"/>
      <c r="V247" s="4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</row>
    <row r="248" spans="2:36" ht="21" x14ac:dyDescent="0.25">
      <c r="B248" s="114" t="s">
        <v>436</v>
      </c>
      <c r="C248" s="51" t="s">
        <v>85</v>
      </c>
      <c r="D248" s="46"/>
      <c r="E248" s="46" t="s">
        <v>21</v>
      </c>
      <c r="F248" s="46">
        <v>14</v>
      </c>
      <c r="G248" s="46">
        <v>16</v>
      </c>
      <c r="H248" s="84" t="s">
        <v>272</v>
      </c>
      <c r="I248" s="46" t="s">
        <v>59</v>
      </c>
      <c r="J248" s="46">
        <v>3</v>
      </c>
      <c r="K248" s="124" t="s">
        <v>571</v>
      </c>
      <c r="N248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48" s="23" t="e">
        <f>IF(AND(N248&lt;&gt;"",#REF!=""),"Tipologia","")</f>
        <v>#REF!</v>
      </c>
      <c r="P248" s="23" t="e">
        <f>IF(AND(N248&lt;&gt;"",#REF!=""),"Data","")</f>
        <v>#REF!</v>
      </c>
      <c r="Q248" s="23" t="e">
        <f>IF(AND(N248&lt;&gt;"",#REF!=""),"Zona","")</f>
        <v>#REF!</v>
      </c>
      <c r="R248" s="23" t="e">
        <f>IF(AND(N248&lt;&gt;"",#REF!=""),"Circolo","")</f>
        <v>#REF!</v>
      </c>
      <c r="S248" s="12" t="str">
        <f t="shared" si="8"/>
        <v/>
      </c>
      <c r="T248" s="6"/>
      <c r="U248" s="4"/>
      <c r="V248" s="4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</row>
    <row r="249" spans="2:36" ht="21" x14ac:dyDescent="0.25">
      <c r="B249" s="114" t="s">
        <v>387</v>
      </c>
      <c r="C249" s="51" t="s">
        <v>85</v>
      </c>
      <c r="D249" s="46"/>
      <c r="E249" s="46" t="s">
        <v>24</v>
      </c>
      <c r="F249" s="46">
        <v>14</v>
      </c>
      <c r="G249" s="46" t="s">
        <v>80</v>
      </c>
      <c r="H249" s="84" t="s">
        <v>198</v>
      </c>
      <c r="I249" s="46" t="s">
        <v>199</v>
      </c>
      <c r="J249" s="46">
        <v>4</v>
      </c>
      <c r="K249" s="124" t="s">
        <v>566</v>
      </c>
      <c r="N249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49" s="23" t="e">
        <f>IF(AND(N249&lt;&gt;"",#REF!=""),"Tipologia","")</f>
        <v>#REF!</v>
      </c>
      <c r="P249" s="23" t="e">
        <f>IF(AND(N249&lt;&gt;"",#REF!=""),"Data","")</f>
        <v>#REF!</v>
      </c>
      <c r="Q249" s="23" t="e">
        <f>IF(AND(N249&lt;&gt;"",#REF!=""),"Zona","")</f>
        <v>#REF!</v>
      </c>
      <c r="R249" s="23" t="e">
        <f>IF(AND(N249&lt;&gt;"",#REF!=""),"Circolo","")</f>
        <v>#REF!</v>
      </c>
      <c r="S249" s="12" t="str">
        <f t="shared" si="8"/>
        <v/>
      </c>
      <c r="T249" s="6"/>
      <c r="U249" s="4"/>
      <c r="V249" s="4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</row>
    <row r="250" spans="2:36" ht="21" x14ac:dyDescent="0.25">
      <c r="B250" s="114" t="s">
        <v>425</v>
      </c>
      <c r="C250" s="51" t="s">
        <v>85</v>
      </c>
      <c r="D250" s="46"/>
      <c r="E250" s="46" t="s">
        <v>24</v>
      </c>
      <c r="F250" s="46">
        <v>15</v>
      </c>
      <c r="G250" s="46" t="s">
        <v>80</v>
      </c>
      <c r="H250" s="84" t="s">
        <v>274</v>
      </c>
      <c r="I250" s="46" t="s">
        <v>275</v>
      </c>
      <c r="J250" s="46">
        <v>3</v>
      </c>
      <c r="K250" s="124" t="s">
        <v>558</v>
      </c>
      <c r="N250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50" s="23" t="e">
        <f>IF(AND(N250&lt;&gt;"",#REF!=""),"Tipologia","")</f>
        <v>#REF!</v>
      </c>
      <c r="P250" s="23" t="e">
        <f>IF(AND(N250&lt;&gt;"",#REF!=""),"Data","")</f>
        <v>#REF!</v>
      </c>
      <c r="Q250" s="23" t="e">
        <f>IF(AND(N250&lt;&gt;"",#REF!=""),"Zona","")</f>
        <v>#REF!</v>
      </c>
      <c r="R250" s="23" t="e">
        <f>IF(AND(N250&lt;&gt;"",#REF!=""),"Circolo","")</f>
        <v>#REF!</v>
      </c>
      <c r="S250" s="12" t="str">
        <f t="shared" si="8"/>
        <v/>
      </c>
      <c r="T250" s="6"/>
      <c r="U250" s="4"/>
      <c r="V250" s="4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</row>
    <row r="251" spans="2:36" ht="21" x14ac:dyDescent="0.25">
      <c r="B251" s="114" t="s">
        <v>426</v>
      </c>
      <c r="C251" s="51" t="s">
        <v>85</v>
      </c>
      <c r="D251" s="46"/>
      <c r="E251" s="46" t="s">
        <v>19</v>
      </c>
      <c r="F251" s="46">
        <v>16</v>
      </c>
      <c r="G251" s="46">
        <v>17</v>
      </c>
      <c r="H251" s="84" t="s">
        <v>504</v>
      </c>
      <c r="I251" s="46" t="s">
        <v>505</v>
      </c>
      <c r="J251" s="46">
        <v>4</v>
      </c>
      <c r="K251" s="124" t="s">
        <v>561</v>
      </c>
      <c r="N251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51" s="23" t="e">
        <f>IF(AND(N251&lt;&gt;"",#REF!=""),"Tipologia","")</f>
        <v>#REF!</v>
      </c>
      <c r="P251" s="23" t="e">
        <f>IF(AND(N251&lt;&gt;"",#REF!=""),"Data","")</f>
        <v>#REF!</v>
      </c>
      <c r="Q251" s="23" t="e">
        <f>IF(AND(N251&lt;&gt;"",#REF!=""),"Zona","")</f>
        <v>#REF!</v>
      </c>
      <c r="R251" s="23" t="e">
        <f>IF(AND(N251&lt;&gt;"",#REF!=""),"Circolo","")</f>
        <v>#REF!</v>
      </c>
      <c r="S251" s="12" t="str">
        <f t="shared" si="8"/>
        <v/>
      </c>
      <c r="T251" s="6"/>
      <c r="U251" s="4"/>
      <c r="V251" s="4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</row>
    <row r="252" spans="2:36" ht="21" x14ac:dyDescent="0.25">
      <c r="B252" s="114" t="s">
        <v>401</v>
      </c>
      <c r="C252" s="51" t="s">
        <v>85</v>
      </c>
      <c r="D252" s="46"/>
      <c r="E252" s="46" t="s">
        <v>19</v>
      </c>
      <c r="F252" s="46">
        <v>17</v>
      </c>
      <c r="G252" s="46">
        <v>18</v>
      </c>
      <c r="H252" s="84" t="s">
        <v>276</v>
      </c>
      <c r="I252" s="46" t="s">
        <v>126</v>
      </c>
      <c r="J252" s="46">
        <v>3</v>
      </c>
      <c r="K252" s="124" t="s">
        <v>556</v>
      </c>
      <c r="N252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52" s="23" t="e">
        <f>IF(AND(N252&lt;&gt;"",#REF!=""),"Tipologia","")</f>
        <v>#REF!</v>
      </c>
      <c r="P252" s="23" t="e">
        <f>IF(AND(N252&lt;&gt;"",#REF!=""),"Data","")</f>
        <v>#REF!</v>
      </c>
      <c r="Q252" s="23" t="e">
        <f>IF(AND(N252&lt;&gt;"",#REF!=""),"Zona","")</f>
        <v>#REF!</v>
      </c>
      <c r="R252" s="23" t="e">
        <f>IF(AND(N252&lt;&gt;"",#REF!=""),"Circolo","")</f>
        <v>#REF!</v>
      </c>
      <c r="S252" s="12" t="str">
        <f t="shared" si="8"/>
        <v/>
      </c>
      <c r="T252" s="6"/>
      <c r="U252" s="4"/>
      <c r="V252" s="4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</row>
    <row r="253" spans="2:36" ht="21" x14ac:dyDescent="0.25">
      <c r="B253" s="114" t="s">
        <v>401</v>
      </c>
      <c r="C253" s="51" t="s">
        <v>85</v>
      </c>
      <c r="D253" s="46"/>
      <c r="E253" s="46" t="s">
        <v>21</v>
      </c>
      <c r="F253" s="46">
        <v>17</v>
      </c>
      <c r="G253" s="46">
        <v>18</v>
      </c>
      <c r="H253" s="84" t="s">
        <v>277</v>
      </c>
      <c r="I253" s="46" t="s">
        <v>59</v>
      </c>
      <c r="J253" s="46">
        <v>3</v>
      </c>
      <c r="K253" s="124" t="s">
        <v>556</v>
      </c>
      <c r="N253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53" s="23" t="e">
        <f>IF(AND(N253&lt;&gt;"",#REF!=""),"Tipologia","")</f>
        <v>#REF!</v>
      </c>
      <c r="P253" s="23" t="e">
        <f>IF(AND(N253&lt;&gt;"",#REF!=""),"Data","")</f>
        <v>#REF!</v>
      </c>
      <c r="Q253" s="23" t="e">
        <f>IF(AND(N253&lt;&gt;"",#REF!=""),"Zona","")</f>
        <v>#REF!</v>
      </c>
      <c r="R253" s="23" t="e">
        <f>IF(AND(N253&lt;&gt;"",#REF!=""),"Circolo","")</f>
        <v>#REF!</v>
      </c>
      <c r="S253" s="12" t="str">
        <f t="shared" si="8"/>
        <v/>
      </c>
      <c r="T253" s="6"/>
      <c r="U253" s="4"/>
      <c r="V253" s="4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</row>
    <row r="254" spans="2:36" ht="21" x14ac:dyDescent="0.25">
      <c r="B254" s="114" t="s">
        <v>401</v>
      </c>
      <c r="C254" s="51" t="s">
        <v>85</v>
      </c>
      <c r="D254" s="46"/>
      <c r="E254" s="46" t="s">
        <v>19</v>
      </c>
      <c r="F254" s="46">
        <v>17</v>
      </c>
      <c r="G254" s="46">
        <v>18</v>
      </c>
      <c r="H254" s="84" t="s">
        <v>278</v>
      </c>
      <c r="I254" s="46" t="s">
        <v>245</v>
      </c>
      <c r="J254" s="46">
        <v>6</v>
      </c>
      <c r="K254" s="124" t="s">
        <v>556</v>
      </c>
      <c r="N254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54" s="23" t="e">
        <f>IF(AND(N254&lt;&gt;"",#REF!=""),"Tipologia","")</f>
        <v>#REF!</v>
      </c>
      <c r="P254" s="23" t="e">
        <f>IF(AND(N254&lt;&gt;"",#REF!=""),"Data","")</f>
        <v>#REF!</v>
      </c>
      <c r="Q254" s="23" t="e">
        <f>IF(AND(N254&lt;&gt;"",#REF!=""),"Zona","")</f>
        <v>#REF!</v>
      </c>
      <c r="R254" s="23" t="e">
        <f>IF(AND(N254&lt;&gt;"",#REF!=""),"Circolo","")</f>
        <v>#REF!</v>
      </c>
      <c r="S254" s="12" t="str">
        <f t="shared" si="8"/>
        <v/>
      </c>
      <c r="T254" s="6"/>
      <c r="U254" s="4"/>
      <c r="V254" s="4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</row>
    <row r="255" spans="2:36" ht="21" x14ac:dyDescent="0.25">
      <c r="B255" s="114" t="s">
        <v>101</v>
      </c>
      <c r="C255" s="51" t="s">
        <v>85</v>
      </c>
      <c r="D255" s="46"/>
      <c r="E255" s="46" t="s">
        <v>23</v>
      </c>
      <c r="F255" s="46">
        <v>17</v>
      </c>
      <c r="G255" s="46"/>
      <c r="H255" s="84" t="s">
        <v>614</v>
      </c>
      <c r="I255" s="46" t="s">
        <v>259</v>
      </c>
      <c r="J255" s="46">
        <v>7</v>
      </c>
      <c r="K255" s="124" t="s">
        <v>554</v>
      </c>
      <c r="N255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55" s="23" t="e">
        <f>IF(AND(N255&lt;&gt;"",#REF!=""),"Tipologia","")</f>
        <v>#REF!</v>
      </c>
      <c r="P255" s="23" t="e">
        <f>IF(AND(N255&lt;&gt;"",#REF!=""),"Data","")</f>
        <v>#REF!</v>
      </c>
      <c r="Q255" s="23" t="e">
        <f>IF(AND(N255&lt;&gt;"",#REF!=""),"Zona","")</f>
        <v>#REF!</v>
      </c>
      <c r="R255" s="23" t="e">
        <f>IF(AND(N255&lt;&gt;"",#REF!=""),"Circolo","")</f>
        <v>#REF!</v>
      </c>
      <c r="S255" s="12" t="str">
        <f t="shared" si="8"/>
        <v/>
      </c>
      <c r="T255" s="6"/>
      <c r="U255" s="4"/>
      <c r="V255" s="4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</row>
    <row r="256" spans="2:36" ht="21" x14ac:dyDescent="0.25">
      <c r="B256" s="114" t="s">
        <v>402</v>
      </c>
      <c r="C256" s="51" t="s">
        <v>85</v>
      </c>
      <c r="D256" s="46"/>
      <c r="E256" s="46" t="s">
        <v>23</v>
      </c>
      <c r="F256" s="46">
        <v>18</v>
      </c>
      <c r="G256" s="46"/>
      <c r="H256" s="84" t="s">
        <v>615</v>
      </c>
      <c r="I256" s="46" t="s">
        <v>259</v>
      </c>
      <c r="J256" s="46">
        <v>7</v>
      </c>
      <c r="K256" s="124" t="s">
        <v>555</v>
      </c>
      <c r="N256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56" s="23" t="e">
        <f>IF(AND(N256&lt;&gt;"",#REF!=""),"Tipologia","")</f>
        <v>#REF!</v>
      </c>
      <c r="P256" s="23" t="e">
        <f>IF(AND(N256&lt;&gt;"",#REF!=""),"Data","")</f>
        <v>#REF!</v>
      </c>
      <c r="Q256" s="23" t="e">
        <f>IF(AND(N256&lt;&gt;"",#REF!=""),"Zona","")</f>
        <v>#REF!</v>
      </c>
      <c r="R256" s="23" t="e">
        <f>IF(AND(N256&lt;&gt;"",#REF!=""),"Circolo","")</f>
        <v>#REF!</v>
      </c>
      <c r="S256" s="12" t="str">
        <f t="shared" si="8"/>
        <v/>
      </c>
      <c r="T256" s="6"/>
      <c r="U256" s="4"/>
      <c r="V256" s="4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</row>
    <row r="257" spans="2:36" ht="21" x14ac:dyDescent="0.25">
      <c r="B257" s="114" t="s">
        <v>402</v>
      </c>
      <c r="C257" s="51" t="s">
        <v>85</v>
      </c>
      <c r="D257" s="46"/>
      <c r="E257" s="46" t="s">
        <v>23</v>
      </c>
      <c r="F257" s="46">
        <v>18</v>
      </c>
      <c r="G257" s="46"/>
      <c r="H257" s="84" t="s">
        <v>632</v>
      </c>
      <c r="I257" s="46" t="s">
        <v>633</v>
      </c>
      <c r="J257" s="46">
        <v>7</v>
      </c>
      <c r="K257" s="124" t="s">
        <v>555</v>
      </c>
      <c r="N257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57" s="23" t="e">
        <f>IF(AND(N257&lt;&gt;"",#REF!=""),"Tipologia","")</f>
        <v>#REF!</v>
      </c>
      <c r="P257" s="23" t="e">
        <f>IF(AND(N257&lt;&gt;"",#REF!=""),"Data","")</f>
        <v>#REF!</v>
      </c>
      <c r="Q257" s="23" t="e">
        <f>IF(AND(N257&lt;&gt;"",#REF!=""),"Zona","")</f>
        <v>#REF!</v>
      </c>
      <c r="R257" s="23" t="e">
        <f>IF(AND(N257&lt;&gt;"",#REF!=""),"Circolo","")</f>
        <v>#REF!</v>
      </c>
      <c r="S257" s="12" t="str">
        <f t="shared" si="8"/>
        <v/>
      </c>
      <c r="T257" s="6"/>
      <c r="U257" s="4"/>
      <c r="V257" s="4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</row>
    <row r="258" spans="2:36" ht="21" x14ac:dyDescent="0.25">
      <c r="B258" s="114" t="s">
        <v>437</v>
      </c>
      <c r="C258" s="51" t="s">
        <v>85</v>
      </c>
      <c r="D258" s="46"/>
      <c r="E258" s="46" t="s">
        <v>24</v>
      </c>
      <c r="F258" s="46">
        <v>19</v>
      </c>
      <c r="G258" s="46" t="s">
        <v>80</v>
      </c>
      <c r="H258" s="84" t="s">
        <v>112</v>
      </c>
      <c r="I258" s="46" t="s">
        <v>174</v>
      </c>
      <c r="J258" s="46">
        <v>2</v>
      </c>
      <c r="K258" s="124" t="s">
        <v>557</v>
      </c>
      <c r="N258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58" s="23" t="e">
        <f>IF(AND(N258&lt;&gt;"",#REF!=""),"Tipologia","")</f>
        <v>#REF!</v>
      </c>
      <c r="P258" s="23" t="e">
        <f>IF(AND(N258&lt;&gt;"",#REF!=""),"Data","")</f>
        <v>#REF!</v>
      </c>
      <c r="Q258" s="23" t="e">
        <f>IF(AND(N258&lt;&gt;"",#REF!=""),"Zona","")</f>
        <v>#REF!</v>
      </c>
      <c r="R258" s="23" t="e">
        <f>IF(AND(N258&lt;&gt;"",#REF!=""),"Circolo","")</f>
        <v>#REF!</v>
      </c>
      <c r="S258" s="12" t="str">
        <f t="shared" si="8"/>
        <v/>
      </c>
      <c r="T258" s="6"/>
      <c r="U258" s="4"/>
      <c r="V258" s="4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</row>
    <row r="259" spans="2:36" ht="21" x14ac:dyDescent="0.25">
      <c r="B259" s="114" t="s">
        <v>388</v>
      </c>
      <c r="C259" s="51" t="s">
        <v>85</v>
      </c>
      <c r="D259" s="46"/>
      <c r="E259" s="46" t="s">
        <v>25</v>
      </c>
      <c r="F259" s="46">
        <v>20</v>
      </c>
      <c r="G259" s="46"/>
      <c r="H259" s="84" t="s">
        <v>593</v>
      </c>
      <c r="I259" s="46" t="s">
        <v>331</v>
      </c>
      <c r="J259" s="46">
        <v>2</v>
      </c>
      <c r="K259" s="124" t="s">
        <v>565</v>
      </c>
      <c r="N259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59" s="23" t="e">
        <f>IF(AND(N259&lt;&gt;"",#REF!=""),"Tipologia","")</f>
        <v>#REF!</v>
      </c>
      <c r="P259" s="23" t="e">
        <f>IF(AND(N259&lt;&gt;"",#REF!=""),"Data","")</f>
        <v>#REF!</v>
      </c>
      <c r="Q259" s="23" t="e">
        <f>IF(AND(N259&lt;&gt;"",#REF!=""),"Zona","")</f>
        <v>#REF!</v>
      </c>
      <c r="R259" s="23" t="e">
        <f>IF(AND(N259&lt;&gt;"",#REF!=""),"Circolo","")</f>
        <v>#REF!</v>
      </c>
      <c r="S259" s="12" t="str">
        <f t="shared" si="8"/>
        <v/>
      </c>
      <c r="T259" s="6"/>
      <c r="U259" s="4"/>
      <c r="V259" s="4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</row>
    <row r="260" spans="2:36" ht="21" x14ac:dyDescent="0.25">
      <c r="B260" s="114" t="s">
        <v>388</v>
      </c>
      <c r="C260" s="51" t="s">
        <v>85</v>
      </c>
      <c r="D260" s="46"/>
      <c r="E260" s="46" t="s">
        <v>25</v>
      </c>
      <c r="F260" s="46">
        <v>20</v>
      </c>
      <c r="G260" s="46" t="s">
        <v>80</v>
      </c>
      <c r="H260" s="84" t="s">
        <v>270</v>
      </c>
      <c r="I260" s="46" t="s">
        <v>279</v>
      </c>
      <c r="J260" s="46">
        <v>3</v>
      </c>
      <c r="K260" s="124" t="s">
        <v>565</v>
      </c>
      <c r="N260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60" s="23" t="e">
        <f>IF(AND(N260&lt;&gt;"",#REF!=""),"Tipologia","")</f>
        <v>#REF!</v>
      </c>
      <c r="P260" s="23" t="e">
        <f>IF(AND(N260&lt;&gt;"",#REF!=""),"Data","")</f>
        <v>#REF!</v>
      </c>
      <c r="Q260" s="23" t="e">
        <f>IF(AND(N260&lt;&gt;"",#REF!=""),"Zona","")</f>
        <v>#REF!</v>
      </c>
      <c r="R260" s="23" t="e">
        <f>IF(AND(N260&lt;&gt;"",#REF!=""),"Circolo","")</f>
        <v>#REF!</v>
      </c>
      <c r="S260" s="12" t="str">
        <f t="shared" si="8"/>
        <v/>
      </c>
      <c r="T260" s="6"/>
      <c r="U260" s="4"/>
      <c r="V260" s="4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</row>
    <row r="261" spans="2:36" ht="21" x14ac:dyDescent="0.25">
      <c r="B261" s="114" t="s">
        <v>388</v>
      </c>
      <c r="C261" s="51" t="s">
        <v>85</v>
      </c>
      <c r="D261" s="46"/>
      <c r="E261" s="46" t="s">
        <v>23</v>
      </c>
      <c r="F261" s="46">
        <v>20</v>
      </c>
      <c r="G261" s="46" t="s">
        <v>80</v>
      </c>
      <c r="H261" s="84" t="s">
        <v>471</v>
      </c>
      <c r="I261" s="46" t="s">
        <v>279</v>
      </c>
      <c r="J261" s="46">
        <v>3</v>
      </c>
      <c r="K261" s="124" t="s">
        <v>565</v>
      </c>
      <c r="N261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61" s="23" t="e">
        <f>IF(AND(N261&lt;&gt;"",#REF!=""),"Tipologia","")</f>
        <v>#REF!</v>
      </c>
      <c r="P261" s="23" t="e">
        <f>IF(AND(N261&lt;&gt;"",#REF!=""),"Data","")</f>
        <v>#REF!</v>
      </c>
      <c r="Q261" s="23" t="e">
        <f>IF(AND(N261&lt;&gt;"",#REF!=""),"Zona","")</f>
        <v>#REF!</v>
      </c>
      <c r="R261" s="23" t="e">
        <f>IF(AND(N261&lt;&gt;"",#REF!=""),"Circolo","")</f>
        <v>#REF!</v>
      </c>
      <c r="S261" s="12" t="str">
        <f t="shared" si="8"/>
        <v/>
      </c>
      <c r="T261" s="6"/>
      <c r="U261" s="4"/>
      <c r="V261" s="4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</row>
    <row r="262" spans="2:36" ht="21" x14ac:dyDescent="0.25">
      <c r="B262" s="114" t="s">
        <v>388</v>
      </c>
      <c r="C262" s="51" t="s">
        <v>85</v>
      </c>
      <c r="D262" s="46"/>
      <c r="E262" s="46" t="s">
        <v>25</v>
      </c>
      <c r="F262" s="46">
        <v>20</v>
      </c>
      <c r="G262" s="46" t="s">
        <v>80</v>
      </c>
      <c r="H262" s="84" t="s">
        <v>608</v>
      </c>
      <c r="I262" s="46" t="s">
        <v>107</v>
      </c>
      <c r="J262" s="46">
        <v>4</v>
      </c>
      <c r="K262" s="124" t="s">
        <v>565</v>
      </c>
      <c r="N262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62" s="23" t="e">
        <f>IF(AND(N262&lt;&gt;"",#REF!=""),"Tipologia","")</f>
        <v>#REF!</v>
      </c>
      <c r="P262" s="23" t="e">
        <f>IF(AND(N262&lt;&gt;"",#REF!=""),"Data","")</f>
        <v>#REF!</v>
      </c>
      <c r="Q262" s="23" t="e">
        <f>IF(AND(N262&lt;&gt;"",#REF!=""),"Zona","")</f>
        <v>#REF!</v>
      </c>
      <c r="R262" s="23" t="e">
        <f>IF(AND(N262&lt;&gt;"",#REF!=""),"Circolo","")</f>
        <v>#REF!</v>
      </c>
      <c r="S262" s="12" t="str">
        <f t="shared" si="8"/>
        <v/>
      </c>
      <c r="T262" s="6"/>
      <c r="U262" s="4"/>
      <c r="V262" s="4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</row>
    <row r="263" spans="2:36" ht="21" x14ac:dyDescent="0.25">
      <c r="B263" s="114" t="s">
        <v>438</v>
      </c>
      <c r="C263" s="51" t="s">
        <v>85</v>
      </c>
      <c r="D263" s="46"/>
      <c r="E263" s="46" t="s">
        <v>72</v>
      </c>
      <c r="F263" s="46">
        <v>21</v>
      </c>
      <c r="G263" s="46">
        <v>23</v>
      </c>
      <c r="H263" s="84" t="s">
        <v>280</v>
      </c>
      <c r="I263" s="46" t="s">
        <v>220</v>
      </c>
      <c r="J263" s="46">
        <v>2</v>
      </c>
      <c r="K263" s="124" t="s">
        <v>571</v>
      </c>
      <c r="N263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63" s="23" t="e">
        <f>IF(AND(N263&lt;&gt;"",#REF!=""),"Tipologia","")</f>
        <v>#REF!</v>
      </c>
      <c r="P263" s="23" t="e">
        <f>IF(AND(N263&lt;&gt;"",#REF!=""),"Data","")</f>
        <v>#REF!</v>
      </c>
      <c r="Q263" s="23" t="e">
        <f>IF(AND(N263&lt;&gt;"",#REF!=""),"Zona","")</f>
        <v>#REF!</v>
      </c>
      <c r="R263" s="23" t="e">
        <f>IF(AND(N263&lt;&gt;"",#REF!=""),"Circolo","")</f>
        <v>#REF!</v>
      </c>
      <c r="S263" s="12" t="str">
        <f t="shared" si="8"/>
        <v/>
      </c>
      <c r="T263" s="6"/>
      <c r="U263" s="4"/>
      <c r="V263" s="4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</row>
    <row r="264" spans="2:36" ht="21" x14ac:dyDescent="0.25">
      <c r="B264" s="114" t="s">
        <v>439</v>
      </c>
      <c r="C264" s="51" t="s">
        <v>85</v>
      </c>
      <c r="D264" s="46"/>
      <c r="E264" s="46" t="s">
        <v>22</v>
      </c>
      <c r="F264" s="46">
        <v>21</v>
      </c>
      <c r="G264" s="46">
        <v>22</v>
      </c>
      <c r="H264" s="84" t="s">
        <v>281</v>
      </c>
      <c r="I264" s="46" t="s">
        <v>60</v>
      </c>
      <c r="J264" s="46">
        <v>4</v>
      </c>
      <c r="K264" s="124" t="s">
        <v>570</v>
      </c>
      <c r="N264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64" s="23" t="e">
        <f>IF(AND(N264&lt;&gt;"",#REF!=""),"Tipologia","")</f>
        <v>#REF!</v>
      </c>
      <c r="P264" s="23" t="e">
        <f>IF(AND(N264&lt;&gt;"",#REF!=""),"Data","")</f>
        <v>#REF!</v>
      </c>
      <c r="Q264" s="23" t="e">
        <f>IF(AND(N264&lt;&gt;"",#REF!=""),"Zona","")</f>
        <v>#REF!</v>
      </c>
      <c r="R264" s="23" t="e">
        <f>IF(AND(N264&lt;&gt;"",#REF!=""),"Circolo","")</f>
        <v>#REF!</v>
      </c>
      <c r="S264" s="12" t="str">
        <f t="shared" si="8"/>
        <v/>
      </c>
      <c r="T264" s="6"/>
      <c r="U264" s="4"/>
      <c r="V264" s="4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</row>
    <row r="265" spans="2:36" ht="21" x14ac:dyDescent="0.25">
      <c r="B265" s="114" t="s">
        <v>413</v>
      </c>
      <c r="C265" s="51" t="s">
        <v>85</v>
      </c>
      <c r="D265" s="46"/>
      <c r="E265" s="46" t="s">
        <v>24</v>
      </c>
      <c r="F265" s="46">
        <v>22</v>
      </c>
      <c r="G265" s="46" t="s">
        <v>80</v>
      </c>
      <c r="H265" s="84" t="s">
        <v>282</v>
      </c>
      <c r="I265" s="46" t="s">
        <v>283</v>
      </c>
      <c r="J265" s="46">
        <v>1</v>
      </c>
      <c r="K265" s="124" t="s">
        <v>558</v>
      </c>
      <c r="N265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65" s="23" t="e">
        <f>IF(AND(N265&lt;&gt;"",#REF!=""),"Tipologia","")</f>
        <v>#REF!</v>
      </c>
      <c r="P265" s="23" t="e">
        <f>IF(AND(N265&lt;&gt;"",#REF!=""),"Data","")</f>
        <v>#REF!</v>
      </c>
      <c r="Q265" s="23" t="e">
        <f>IF(AND(N265&lt;&gt;"",#REF!=""),"Zona","")</f>
        <v>#REF!</v>
      </c>
      <c r="R265" s="23" t="e">
        <f>IF(AND(N265&lt;&gt;"",#REF!=""),"Circolo","")</f>
        <v>#REF!</v>
      </c>
      <c r="S265" s="12" t="str">
        <f t="shared" si="8"/>
        <v/>
      </c>
      <c r="T265" s="6"/>
      <c r="U265" s="4"/>
      <c r="V265" s="4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</row>
    <row r="266" spans="2:36" ht="21" x14ac:dyDescent="0.25">
      <c r="B266" s="114" t="s">
        <v>413</v>
      </c>
      <c r="C266" s="51" t="s">
        <v>85</v>
      </c>
      <c r="D266" s="46"/>
      <c r="E266" s="46" t="s">
        <v>24</v>
      </c>
      <c r="F266" s="46">
        <v>22</v>
      </c>
      <c r="G266" s="46" t="s">
        <v>80</v>
      </c>
      <c r="H266" s="84" t="s">
        <v>506</v>
      </c>
      <c r="I266" s="46" t="s">
        <v>284</v>
      </c>
      <c r="J266" s="46">
        <v>3</v>
      </c>
      <c r="K266" s="124" t="s">
        <v>558</v>
      </c>
      <c r="N266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66" s="23" t="e">
        <f>IF(AND(N266&lt;&gt;"",#REF!=""),"Tipologia","")</f>
        <v>#REF!</v>
      </c>
      <c r="P266" s="23" t="e">
        <f>IF(AND(N266&lt;&gt;"",#REF!=""),"Data","")</f>
        <v>#REF!</v>
      </c>
      <c r="Q266" s="23" t="e">
        <f>IF(AND(N266&lt;&gt;"",#REF!=""),"Zona","")</f>
        <v>#REF!</v>
      </c>
      <c r="R266" s="23" t="e">
        <f>IF(AND(N266&lt;&gt;"",#REF!=""),"Circolo","")</f>
        <v>#REF!</v>
      </c>
      <c r="S266" s="12" t="str">
        <f t="shared" si="8"/>
        <v/>
      </c>
      <c r="T266" s="6"/>
      <c r="U266" s="4"/>
      <c r="V266" s="4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</row>
    <row r="267" spans="2:36" ht="21" x14ac:dyDescent="0.25">
      <c r="B267" s="114" t="s">
        <v>413</v>
      </c>
      <c r="C267" s="51" t="s">
        <v>85</v>
      </c>
      <c r="D267" s="46"/>
      <c r="E267" s="46" t="s">
        <v>24</v>
      </c>
      <c r="F267" s="46">
        <v>22</v>
      </c>
      <c r="G267" s="46" t="s">
        <v>80</v>
      </c>
      <c r="H267" s="84" t="s">
        <v>285</v>
      </c>
      <c r="I267" s="46" t="s">
        <v>243</v>
      </c>
      <c r="J267" s="46">
        <v>5</v>
      </c>
      <c r="K267" s="124" t="s">
        <v>558</v>
      </c>
      <c r="N267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67" s="23" t="e">
        <f>IF(AND(N267&lt;&gt;"",#REF!=""),"Tipologia","")</f>
        <v>#REF!</v>
      </c>
      <c r="P267" s="23" t="e">
        <f>IF(AND(N267&lt;&gt;"",#REF!=""),"Data","")</f>
        <v>#REF!</v>
      </c>
      <c r="Q267" s="23" t="e">
        <f>IF(AND(N267&lt;&gt;"",#REF!=""),"Zona","")</f>
        <v>#REF!</v>
      </c>
      <c r="R267" s="23" t="e">
        <f>IF(AND(N267&lt;&gt;"",#REF!=""),"Circolo","")</f>
        <v>#REF!</v>
      </c>
      <c r="S267" s="12" t="str">
        <f t="shared" si="8"/>
        <v/>
      </c>
      <c r="T267" s="6"/>
      <c r="U267" s="4"/>
      <c r="V267" s="4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</row>
    <row r="268" spans="2:36" ht="21" x14ac:dyDescent="0.25">
      <c r="B268" s="114" t="s">
        <v>414</v>
      </c>
      <c r="C268" s="51" t="s">
        <v>85</v>
      </c>
      <c r="D268" s="46"/>
      <c r="E268" s="46" t="s">
        <v>24</v>
      </c>
      <c r="F268" s="46">
        <v>23</v>
      </c>
      <c r="G268" s="46"/>
      <c r="H268" s="84" t="s">
        <v>629</v>
      </c>
      <c r="I268" s="46" t="s">
        <v>310</v>
      </c>
      <c r="J268" s="46">
        <v>1</v>
      </c>
      <c r="K268" s="124" t="s">
        <v>553</v>
      </c>
      <c r="N268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68" s="23" t="e">
        <f>IF(AND(N268&lt;&gt;"",#REF!=""),"Tipologia","")</f>
        <v>#REF!</v>
      </c>
      <c r="P268" s="23" t="e">
        <f>IF(AND(N268&lt;&gt;"",#REF!=""),"Data","")</f>
        <v>#REF!</v>
      </c>
      <c r="Q268" s="23" t="e">
        <f>IF(AND(N268&lt;&gt;"",#REF!=""),"Zona","")</f>
        <v>#REF!</v>
      </c>
      <c r="R268" s="23" t="e">
        <f>IF(AND(N268&lt;&gt;"",#REF!=""),"Circolo","")</f>
        <v>#REF!</v>
      </c>
      <c r="S268" s="12" t="str">
        <f t="shared" si="8"/>
        <v/>
      </c>
      <c r="T268" s="6"/>
      <c r="U268" s="4"/>
      <c r="V268" s="4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</row>
    <row r="269" spans="2:36" ht="21" x14ac:dyDescent="0.25">
      <c r="B269" s="114" t="s">
        <v>414</v>
      </c>
      <c r="C269" s="51" t="s">
        <v>85</v>
      </c>
      <c r="D269" s="46"/>
      <c r="E269" s="46" t="s">
        <v>24</v>
      </c>
      <c r="F269" s="46">
        <v>23</v>
      </c>
      <c r="G269" s="46" t="s">
        <v>80</v>
      </c>
      <c r="H269" s="84" t="s">
        <v>112</v>
      </c>
      <c r="I269" s="46" t="s">
        <v>229</v>
      </c>
      <c r="J269" s="46">
        <v>2</v>
      </c>
      <c r="K269" s="124" t="s">
        <v>553</v>
      </c>
      <c r="N269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69" s="23" t="e">
        <f>IF(AND(N269&lt;&gt;"",#REF!=""),"Tipologia","")</f>
        <v>#REF!</v>
      </c>
      <c r="P269" s="23" t="e">
        <f>IF(AND(N269&lt;&gt;"",#REF!=""),"Data","")</f>
        <v>#REF!</v>
      </c>
      <c r="Q269" s="23" t="e">
        <f>IF(AND(N269&lt;&gt;"",#REF!=""),"Zona","")</f>
        <v>#REF!</v>
      </c>
      <c r="R269" s="23" t="e">
        <f>IF(AND(N269&lt;&gt;"",#REF!=""),"Circolo","")</f>
        <v>#REF!</v>
      </c>
      <c r="S269" s="12" t="str">
        <f t="shared" si="8"/>
        <v/>
      </c>
      <c r="T269" s="6"/>
      <c r="U269" s="4"/>
      <c r="V269" s="4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</row>
    <row r="270" spans="2:36" ht="21" x14ac:dyDescent="0.25">
      <c r="B270" s="114" t="s">
        <v>414</v>
      </c>
      <c r="C270" s="51" t="s">
        <v>85</v>
      </c>
      <c r="D270" s="46"/>
      <c r="E270" s="46" t="s">
        <v>25</v>
      </c>
      <c r="F270" s="46">
        <v>23</v>
      </c>
      <c r="G270" s="46" t="s">
        <v>80</v>
      </c>
      <c r="H270" s="84" t="s">
        <v>218</v>
      </c>
      <c r="I270" s="46" t="s">
        <v>62</v>
      </c>
      <c r="J270" s="46">
        <v>3</v>
      </c>
      <c r="K270" s="124" t="s">
        <v>553</v>
      </c>
      <c r="N270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70" s="23" t="e">
        <f>IF(AND(N270&lt;&gt;"",#REF!=""),"Tipologia","")</f>
        <v>#REF!</v>
      </c>
      <c r="P270" s="23" t="e">
        <f>IF(AND(N270&lt;&gt;"",#REF!=""),"Data","")</f>
        <v>#REF!</v>
      </c>
      <c r="Q270" s="23" t="e">
        <f>IF(AND(N270&lt;&gt;"",#REF!=""),"Zona","")</f>
        <v>#REF!</v>
      </c>
      <c r="R270" s="23" t="e">
        <f>IF(AND(N270&lt;&gt;"",#REF!=""),"Circolo","")</f>
        <v>#REF!</v>
      </c>
      <c r="S270" s="12" t="str">
        <f t="shared" si="8"/>
        <v/>
      </c>
      <c r="T270" s="6"/>
      <c r="U270" s="4"/>
      <c r="V270" s="4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</row>
    <row r="271" spans="2:36" ht="21" x14ac:dyDescent="0.25">
      <c r="B271" s="114" t="s">
        <v>403</v>
      </c>
      <c r="C271" s="51" t="s">
        <v>85</v>
      </c>
      <c r="D271" s="46"/>
      <c r="E271" s="46" t="s">
        <v>61</v>
      </c>
      <c r="F271" s="46">
        <v>23</v>
      </c>
      <c r="G271" s="46">
        <v>25</v>
      </c>
      <c r="H271" s="84" t="s">
        <v>267</v>
      </c>
      <c r="I271" s="46" t="s">
        <v>221</v>
      </c>
      <c r="J271" s="46">
        <v>3</v>
      </c>
      <c r="K271" s="124" t="s">
        <v>562</v>
      </c>
      <c r="N271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71" s="23" t="e">
        <f>IF(AND(N271&lt;&gt;"",#REF!=""),"Tipologia","")</f>
        <v>#REF!</v>
      </c>
      <c r="P271" s="23" t="e">
        <f>IF(AND(N271&lt;&gt;"",#REF!=""),"Data","")</f>
        <v>#REF!</v>
      </c>
      <c r="Q271" s="23" t="e">
        <f>IF(AND(N271&lt;&gt;"",#REF!=""),"Zona","")</f>
        <v>#REF!</v>
      </c>
      <c r="R271" s="23" t="e">
        <f>IF(AND(N271&lt;&gt;"",#REF!=""),"Circolo","")</f>
        <v>#REF!</v>
      </c>
      <c r="S271" s="12" t="str">
        <f t="shared" si="8"/>
        <v/>
      </c>
      <c r="T271" s="6"/>
      <c r="U271" s="4"/>
      <c r="V271" s="4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</row>
    <row r="272" spans="2:36" ht="21" x14ac:dyDescent="0.25">
      <c r="B272" s="114" t="s">
        <v>405</v>
      </c>
      <c r="C272" s="51" t="s">
        <v>85</v>
      </c>
      <c r="D272" s="46"/>
      <c r="E272" s="46" t="s">
        <v>20</v>
      </c>
      <c r="F272" s="46">
        <v>24</v>
      </c>
      <c r="G272" s="46">
        <v>25</v>
      </c>
      <c r="H272" s="84" t="s">
        <v>286</v>
      </c>
      <c r="I272" s="46" t="s">
        <v>128</v>
      </c>
      <c r="J272" s="46">
        <v>2</v>
      </c>
      <c r="K272" s="124" t="s">
        <v>556</v>
      </c>
      <c r="N272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72" s="23" t="e">
        <f>IF(AND(N272&lt;&gt;"",#REF!=""),"Tipologia","")</f>
        <v>#REF!</v>
      </c>
      <c r="P272" s="23" t="e">
        <f>IF(AND(N272&lt;&gt;"",#REF!=""),"Data","")</f>
        <v>#REF!</v>
      </c>
      <c r="Q272" s="23" t="e">
        <f>IF(AND(N272&lt;&gt;"",#REF!=""),"Zona","")</f>
        <v>#REF!</v>
      </c>
      <c r="R272" s="23" t="e">
        <f>IF(AND(N272&lt;&gt;"",#REF!=""),"Circolo","")</f>
        <v>#REF!</v>
      </c>
      <c r="S272" s="12" t="str">
        <f t="shared" si="8"/>
        <v/>
      </c>
      <c r="T272" s="6"/>
      <c r="U272" s="4"/>
      <c r="V272" s="4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</row>
    <row r="273" spans="2:36" ht="21" x14ac:dyDescent="0.25">
      <c r="B273" s="114" t="s">
        <v>405</v>
      </c>
      <c r="C273" s="51" t="s">
        <v>85</v>
      </c>
      <c r="D273" s="46" t="s">
        <v>606</v>
      </c>
      <c r="E273" s="46" t="s">
        <v>19</v>
      </c>
      <c r="F273" s="46">
        <v>24</v>
      </c>
      <c r="G273" s="46">
        <v>25</v>
      </c>
      <c r="H273" s="84" t="s">
        <v>652</v>
      </c>
      <c r="I273" s="46" t="s">
        <v>172</v>
      </c>
      <c r="J273" s="46">
        <v>7</v>
      </c>
      <c r="K273" s="124" t="s">
        <v>556</v>
      </c>
      <c r="N273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73" s="23" t="e">
        <f>IF(AND(N273&lt;&gt;"",#REF!=""),"Tipologia","")</f>
        <v>#REF!</v>
      </c>
      <c r="P273" s="23" t="e">
        <f>IF(AND(N273&lt;&gt;"",#REF!=""),"Data","")</f>
        <v>#REF!</v>
      </c>
      <c r="Q273" s="23" t="e">
        <f>IF(AND(N273&lt;&gt;"",#REF!=""),"Zona","")</f>
        <v>#REF!</v>
      </c>
      <c r="R273" s="23" t="e">
        <f>IF(AND(N273&lt;&gt;"",#REF!=""),"Circolo","")</f>
        <v>#REF!</v>
      </c>
      <c r="S273" s="12" t="str">
        <f t="shared" si="8"/>
        <v/>
      </c>
      <c r="T273" s="6"/>
      <c r="U273" s="4"/>
      <c r="V273" s="4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</row>
    <row r="274" spans="2:36" ht="21" x14ac:dyDescent="0.25">
      <c r="B274" s="114" t="s">
        <v>406</v>
      </c>
      <c r="C274" s="51" t="s">
        <v>85</v>
      </c>
      <c r="D274" s="46"/>
      <c r="E274" s="46" t="s">
        <v>23</v>
      </c>
      <c r="F274" s="46">
        <v>25</v>
      </c>
      <c r="G274" s="46"/>
      <c r="H274" s="84" t="s">
        <v>634</v>
      </c>
      <c r="I274" s="46" t="s">
        <v>635</v>
      </c>
      <c r="J274" s="46">
        <v>7</v>
      </c>
      <c r="K274" s="124" t="s">
        <v>555</v>
      </c>
      <c r="N274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74" s="23" t="e">
        <f>IF(AND(N274&lt;&gt;"",#REF!=""),"Tipologia","")</f>
        <v>#REF!</v>
      </c>
      <c r="P274" s="23" t="e">
        <f>IF(AND(N274&lt;&gt;"",#REF!=""),"Data","")</f>
        <v>#REF!</v>
      </c>
      <c r="Q274" s="23" t="e">
        <f>IF(AND(N274&lt;&gt;"",#REF!=""),"Zona","")</f>
        <v>#REF!</v>
      </c>
      <c r="R274" s="23" t="e">
        <f>IF(AND(N274&lt;&gt;"",#REF!=""),"Circolo","")</f>
        <v>#REF!</v>
      </c>
      <c r="S274" s="12" t="str">
        <f t="shared" si="8"/>
        <v/>
      </c>
      <c r="T274" s="6"/>
      <c r="U274" s="4"/>
      <c r="V274" s="4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</row>
    <row r="275" spans="2:36" ht="21" x14ac:dyDescent="0.25">
      <c r="B275" s="114" t="s">
        <v>99</v>
      </c>
      <c r="C275" s="51" t="s">
        <v>85</v>
      </c>
      <c r="D275" s="46"/>
      <c r="E275" s="46" t="s">
        <v>19</v>
      </c>
      <c r="F275" s="46">
        <v>27</v>
      </c>
      <c r="G275" s="46">
        <v>28</v>
      </c>
      <c r="H275" s="84" t="s">
        <v>288</v>
      </c>
      <c r="I275" s="46" t="s">
        <v>289</v>
      </c>
      <c r="J275" s="46">
        <v>1</v>
      </c>
      <c r="K275" s="124" t="s">
        <v>568</v>
      </c>
      <c r="N275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75" s="23" t="e">
        <f>IF(AND(N275&lt;&gt;"",#REF!=""),"Tipologia","")</f>
        <v>#REF!</v>
      </c>
      <c r="P275" s="23" t="e">
        <f>IF(AND(N275&lt;&gt;"",#REF!=""),"Data","")</f>
        <v>#REF!</v>
      </c>
      <c r="Q275" s="23" t="e">
        <f>IF(AND(N275&lt;&gt;"",#REF!=""),"Zona","")</f>
        <v>#REF!</v>
      </c>
      <c r="R275" s="23" t="e">
        <f>IF(AND(N275&lt;&gt;"",#REF!=""),"Circolo","")</f>
        <v>#REF!</v>
      </c>
      <c r="S275" s="12" t="str">
        <f t="shared" si="8"/>
        <v/>
      </c>
      <c r="T275" s="6"/>
      <c r="U275" s="4"/>
      <c r="V275" s="4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</row>
    <row r="276" spans="2:36" ht="21" x14ac:dyDescent="0.25">
      <c r="B276" s="114" t="s">
        <v>440</v>
      </c>
      <c r="C276" s="51" t="s">
        <v>85</v>
      </c>
      <c r="D276" s="46"/>
      <c r="E276" s="46" t="s">
        <v>61</v>
      </c>
      <c r="F276" s="46">
        <v>27</v>
      </c>
      <c r="G276" s="46">
        <v>29</v>
      </c>
      <c r="H276" s="84" t="s">
        <v>507</v>
      </c>
      <c r="I276" s="46" t="s">
        <v>279</v>
      </c>
      <c r="J276" s="46">
        <v>3</v>
      </c>
      <c r="K276" s="124" t="s">
        <v>574</v>
      </c>
      <c r="N276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76" s="23" t="e">
        <f>IF(AND(N276&lt;&gt;"",#REF!=""),"Tipologia","")</f>
        <v>#REF!</v>
      </c>
      <c r="P276" s="23" t="e">
        <f>IF(AND(N276&lt;&gt;"",#REF!=""),"Data","")</f>
        <v>#REF!</v>
      </c>
      <c r="Q276" s="23" t="e">
        <f>IF(AND(N276&lt;&gt;"",#REF!=""),"Zona","")</f>
        <v>#REF!</v>
      </c>
      <c r="R276" s="23" t="e">
        <f>IF(AND(N276&lt;&gt;"",#REF!=""),"Circolo","")</f>
        <v>#REF!</v>
      </c>
      <c r="S276" s="12" t="str">
        <f t="shared" si="8"/>
        <v/>
      </c>
      <c r="T276" s="6"/>
      <c r="U276" s="4"/>
      <c r="V276" s="4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</row>
    <row r="277" spans="2:36" ht="21" x14ac:dyDescent="0.25">
      <c r="B277" s="114" t="s">
        <v>441</v>
      </c>
      <c r="C277" s="51" t="s">
        <v>85</v>
      </c>
      <c r="D277" s="46"/>
      <c r="E277" s="46" t="s">
        <v>22</v>
      </c>
      <c r="F277" s="46">
        <v>28</v>
      </c>
      <c r="G277" s="46">
        <v>29</v>
      </c>
      <c r="H277" s="84" t="s">
        <v>290</v>
      </c>
      <c r="I277" s="46" t="s">
        <v>291</v>
      </c>
      <c r="J277" s="46">
        <v>2</v>
      </c>
      <c r="K277" s="124" t="s">
        <v>570</v>
      </c>
      <c r="N277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77" s="23" t="e">
        <f>IF(AND(N277&lt;&gt;"",#REF!=""),"Tipologia","")</f>
        <v>#REF!</v>
      </c>
      <c r="P277" s="23" t="e">
        <f>IF(AND(N277&lt;&gt;"",#REF!=""),"Data","")</f>
        <v>#REF!</v>
      </c>
      <c r="Q277" s="23" t="e">
        <f>IF(AND(N277&lt;&gt;"",#REF!=""),"Zona","")</f>
        <v>#REF!</v>
      </c>
      <c r="R277" s="23" t="e">
        <f>IF(AND(N277&lt;&gt;"",#REF!=""),"Circolo","")</f>
        <v>#REF!</v>
      </c>
      <c r="S277" s="12" t="str">
        <f t="shared" si="8"/>
        <v/>
      </c>
      <c r="T277" s="6"/>
      <c r="U277" s="4"/>
      <c r="V277" s="4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</row>
    <row r="278" spans="2:36" ht="21" x14ac:dyDescent="0.25">
      <c r="B278" s="114" t="s">
        <v>104</v>
      </c>
      <c r="C278" s="51" t="s">
        <v>85</v>
      </c>
      <c r="D278" s="46"/>
      <c r="E278" s="46" t="s">
        <v>25</v>
      </c>
      <c r="F278" s="46">
        <v>28</v>
      </c>
      <c r="G278" s="46" t="s">
        <v>80</v>
      </c>
      <c r="H278" s="84" t="s">
        <v>508</v>
      </c>
      <c r="I278" s="46" t="s">
        <v>176</v>
      </c>
      <c r="J278" s="46">
        <v>3</v>
      </c>
      <c r="K278" s="124" t="s">
        <v>566</v>
      </c>
      <c r="N278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78" s="23" t="e">
        <f>IF(AND(N278&lt;&gt;"",#REF!=""),"Tipologia","")</f>
        <v>#REF!</v>
      </c>
      <c r="P278" s="23" t="e">
        <f>IF(AND(N278&lt;&gt;"",#REF!=""),"Data","")</f>
        <v>#REF!</v>
      </c>
      <c r="Q278" s="23" t="e">
        <f>IF(AND(N278&lt;&gt;"",#REF!=""),"Zona","")</f>
        <v>#REF!</v>
      </c>
      <c r="R278" s="23" t="e">
        <f>IF(AND(N278&lt;&gt;"",#REF!=""),"Circolo","")</f>
        <v>#REF!</v>
      </c>
      <c r="S278" s="12" t="str">
        <f t="shared" si="8"/>
        <v/>
      </c>
      <c r="T278" s="6"/>
      <c r="U278" s="4"/>
      <c r="V278" s="4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</row>
    <row r="279" spans="2:36" ht="21" x14ac:dyDescent="0.25">
      <c r="B279" s="114" t="s">
        <v>104</v>
      </c>
      <c r="C279" s="51" t="s">
        <v>85</v>
      </c>
      <c r="D279" s="46"/>
      <c r="E279" s="46" t="s">
        <v>23</v>
      </c>
      <c r="F279" s="46">
        <v>28</v>
      </c>
      <c r="G279" s="46" t="s">
        <v>80</v>
      </c>
      <c r="H279" s="84" t="s">
        <v>292</v>
      </c>
      <c r="I279" s="46" t="s">
        <v>176</v>
      </c>
      <c r="J279" s="46">
        <v>3</v>
      </c>
      <c r="K279" s="124" t="s">
        <v>566</v>
      </c>
      <c r="N279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79" s="23" t="e">
        <f>IF(AND(N279&lt;&gt;"",#REF!=""),"Tipologia","")</f>
        <v>#REF!</v>
      </c>
      <c r="P279" s="23" t="e">
        <f>IF(AND(N279&lt;&gt;"",#REF!=""),"Data","")</f>
        <v>#REF!</v>
      </c>
      <c r="Q279" s="23" t="e">
        <f>IF(AND(N279&lt;&gt;"",#REF!=""),"Zona","")</f>
        <v>#REF!</v>
      </c>
      <c r="R279" s="23" t="e">
        <f>IF(AND(N279&lt;&gt;"",#REF!=""),"Circolo","")</f>
        <v>#REF!</v>
      </c>
      <c r="S279" s="12" t="str">
        <f t="shared" si="8"/>
        <v/>
      </c>
      <c r="T279" s="6"/>
      <c r="U279" s="4"/>
      <c r="V279" s="4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</row>
    <row r="280" spans="2:36" ht="21" x14ac:dyDescent="0.25">
      <c r="B280" s="114" t="s">
        <v>104</v>
      </c>
      <c r="C280" s="51" t="s">
        <v>85</v>
      </c>
      <c r="D280" s="46"/>
      <c r="E280" s="46" t="s">
        <v>24</v>
      </c>
      <c r="F280" s="46">
        <v>28</v>
      </c>
      <c r="G280" s="46" t="s">
        <v>80</v>
      </c>
      <c r="H280" s="84" t="s">
        <v>293</v>
      </c>
      <c r="I280" s="46" t="s">
        <v>232</v>
      </c>
      <c r="J280" s="46">
        <v>4</v>
      </c>
      <c r="K280" s="124" t="s">
        <v>566</v>
      </c>
      <c r="N280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80" s="23" t="e">
        <f>IF(AND(N280&lt;&gt;"",#REF!=""),"Tipologia","")</f>
        <v>#REF!</v>
      </c>
      <c r="P280" s="23" t="e">
        <f>IF(AND(N280&lt;&gt;"",#REF!=""),"Data","")</f>
        <v>#REF!</v>
      </c>
      <c r="Q280" s="23" t="e">
        <f>IF(AND(N280&lt;&gt;"",#REF!=""),"Zona","")</f>
        <v>#REF!</v>
      </c>
      <c r="R280" s="23" t="e">
        <f>IF(AND(N280&lt;&gt;"",#REF!=""),"Circolo","")</f>
        <v>#REF!</v>
      </c>
      <c r="S280" s="12" t="str">
        <f t="shared" si="8"/>
        <v/>
      </c>
      <c r="T280" s="6"/>
      <c r="U280" s="4"/>
      <c r="V280" s="4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</row>
    <row r="281" spans="2:36" ht="21" x14ac:dyDescent="0.25">
      <c r="B281" s="114" t="s">
        <v>104</v>
      </c>
      <c r="C281" s="51" t="s">
        <v>85</v>
      </c>
      <c r="D281" s="46"/>
      <c r="E281" s="46" t="s">
        <v>24</v>
      </c>
      <c r="F281" s="46">
        <v>28</v>
      </c>
      <c r="G281" s="46" t="s">
        <v>80</v>
      </c>
      <c r="H281" s="84" t="s">
        <v>112</v>
      </c>
      <c r="I281" s="46" t="s">
        <v>352</v>
      </c>
      <c r="J281" s="46">
        <v>7</v>
      </c>
      <c r="K281" s="124" t="s">
        <v>566</v>
      </c>
      <c r="N281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81" s="23" t="e">
        <f>IF(AND(N281&lt;&gt;"",#REF!=""),"Tipologia","")</f>
        <v>#REF!</v>
      </c>
      <c r="P281" s="23" t="e">
        <f>IF(AND(N281&lt;&gt;"",#REF!=""),"Data","")</f>
        <v>#REF!</v>
      </c>
      <c r="Q281" s="23" t="e">
        <f>IF(AND(N281&lt;&gt;"",#REF!=""),"Zona","")</f>
        <v>#REF!</v>
      </c>
      <c r="R281" s="23" t="e">
        <f>IF(AND(N281&lt;&gt;"",#REF!=""),"Circolo","")</f>
        <v>#REF!</v>
      </c>
      <c r="S281" s="12" t="str">
        <f t="shared" si="8"/>
        <v/>
      </c>
      <c r="T281" s="6"/>
      <c r="U281" s="4"/>
      <c r="V281" s="4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</row>
    <row r="282" spans="2:36" ht="21" x14ac:dyDescent="0.25">
      <c r="B282" s="114" t="s">
        <v>417</v>
      </c>
      <c r="C282" s="51" t="s">
        <v>85</v>
      </c>
      <c r="D282" s="46"/>
      <c r="E282" s="46" t="s">
        <v>19</v>
      </c>
      <c r="F282" s="46">
        <v>29</v>
      </c>
      <c r="G282" s="46">
        <v>30</v>
      </c>
      <c r="H282" s="84" t="s">
        <v>294</v>
      </c>
      <c r="I282" s="46" t="s">
        <v>295</v>
      </c>
      <c r="J282" s="46">
        <v>1</v>
      </c>
      <c r="K282" s="124" t="s">
        <v>563</v>
      </c>
      <c r="N282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82" s="23" t="e">
        <f>IF(AND(N282&lt;&gt;"",#REF!=""),"Tipologia","")</f>
        <v>#REF!</v>
      </c>
      <c r="P282" s="23" t="e">
        <f>IF(AND(N282&lt;&gt;"",#REF!=""),"Data","")</f>
        <v>#REF!</v>
      </c>
      <c r="Q282" s="23" t="e">
        <f>IF(AND(N282&lt;&gt;"",#REF!=""),"Zona","")</f>
        <v>#REF!</v>
      </c>
      <c r="R282" s="23" t="e">
        <f>IF(AND(N282&lt;&gt;"",#REF!=""),"Circolo","")</f>
        <v>#REF!</v>
      </c>
      <c r="S282" s="12" t="str">
        <f t="shared" si="8"/>
        <v/>
      </c>
      <c r="T282" s="6"/>
      <c r="U282" s="4"/>
      <c r="V282" s="4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</row>
    <row r="283" spans="2:36" ht="21" x14ac:dyDescent="0.25">
      <c r="B283" s="114" t="s">
        <v>417</v>
      </c>
      <c r="C283" s="51" t="s">
        <v>85</v>
      </c>
      <c r="D283" s="46"/>
      <c r="E283" s="46" t="s">
        <v>19</v>
      </c>
      <c r="F283" s="46">
        <v>29</v>
      </c>
      <c r="G283" s="46">
        <v>30</v>
      </c>
      <c r="H283" s="84" t="s">
        <v>296</v>
      </c>
      <c r="I283" s="46" t="s">
        <v>161</v>
      </c>
      <c r="J283" s="46">
        <v>4</v>
      </c>
      <c r="K283" s="124" t="s">
        <v>563</v>
      </c>
      <c r="N283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83" s="23" t="e">
        <f>IF(AND(N283&lt;&gt;"",#REF!=""),"Tipologia","")</f>
        <v>#REF!</v>
      </c>
      <c r="P283" s="23" t="e">
        <f>IF(AND(N283&lt;&gt;"",#REF!=""),"Data","")</f>
        <v>#REF!</v>
      </c>
      <c r="Q283" s="23" t="e">
        <f>IF(AND(N283&lt;&gt;"",#REF!=""),"Zona","")</f>
        <v>#REF!</v>
      </c>
      <c r="R283" s="23" t="e">
        <f>IF(AND(N283&lt;&gt;"",#REF!=""),"Circolo","")</f>
        <v>#REF!</v>
      </c>
      <c r="S283" s="12" t="str">
        <f t="shared" si="8"/>
        <v/>
      </c>
      <c r="T283" s="6"/>
      <c r="U283" s="4"/>
      <c r="V283" s="4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</row>
    <row r="284" spans="2:36" ht="21" x14ac:dyDescent="0.25">
      <c r="B284" s="114" t="s">
        <v>542</v>
      </c>
      <c r="C284" s="51" t="s">
        <v>85</v>
      </c>
      <c r="D284" s="46"/>
      <c r="E284" s="46" t="s">
        <v>21</v>
      </c>
      <c r="F284" s="46">
        <v>29</v>
      </c>
      <c r="G284" s="46" t="s">
        <v>532</v>
      </c>
      <c r="H284" s="84" t="s">
        <v>297</v>
      </c>
      <c r="I284" s="46" t="s">
        <v>298</v>
      </c>
      <c r="J284" s="46">
        <v>6</v>
      </c>
      <c r="K284" s="124" t="s">
        <v>560</v>
      </c>
      <c r="N284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84" s="23" t="e">
        <f>IF(AND(N284&lt;&gt;"",#REF!=""),"Tipologia","")</f>
        <v>#REF!</v>
      </c>
      <c r="P284" s="23" t="e">
        <f>IF(AND(N284&lt;&gt;"",#REF!=""),"Data","")</f>
        <v>#REF!</v>
      </c>
      <c r="Q284" s="23" t="e">
        <f>IF(AND(N284&lt;&gt;"",#REF!=""),"Zona","")</f>
        <v>#REF!</v>
      </c>
      <c r="R284" s="23" t="e">
        <f>IF(AND(N284&lt;&gt;"",#REF!=""),"Circolo","")</f>
        <v>#REF!</v>
      </c>
      <c r="S284" s="12" t="str">
        <f t="shared" si="8"/>
        <v/>
      </c>
      <c r="T284" s="6"/>
      <c r="U284" s="4"/>
      <c r="V284" s="4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</row>
    <row r="285" spans="2:36" ht="21" x14ac:dyDescent="0.25">
      <c r="B285" s="114" t="s">
        <v>418</v>
      </c>
      <c r="C285" s="51" t="s">
        <v>85</v>
      </c>
      <c r="D285" s="46"/>
      <c r="E285" s="46" t="s">
        <v>24</v>
      </c>
      <c r="F285" s="46">
        <v>30</v>
      </c>
      <c r="G285" s="46" t="s">
        <v>80</v>
      </c>
      <c r="H285" s="84" t="s">
        <v>509</v>
      </c>
      <c r="I285" s="46" t="s">
        <v>299</v>
      </c>
      <c r="J285" s="46">
        <v>3</v>
      </c>
      <c r="K285" s="124" t="s">
        <v>553</v>
      </c>
      <c r="N285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85" s="23" t="e">
        <f>IF(AND(N285&lt;&gt;"",#REF!=""),"Tipologia","")</f>
        <v>#REF!</v>
      </c>
      <c r="P285" s="23" t="e">
        <f>IF(AND(N285&lt;&gt;"",#REF!=""),"Data","")</f>
        <v>#REF!</v>
      </c>
      <c r="Q285" s="23" t="e">
        <f>IF(AND(N285&lt;&gt;"",#REF!=""),"Zona","")</f>
        <v>#REF!</v>
      </c>
      <c r="R285" s="23" t="e">
        <f>IF(AND(N285&lt;&gt;"",#REF!=""),"Circolo","")</f>
        <v>#REF!</v>
      </c>
      <c r="S285" s="12" t="str">
        <f t="shared" si="8"/>
        <v/>
      </c>
      <c r="T285" s="6"/>
      <c r="U285" s="4"/>
      <c r="V285" s="4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</row>
    <row r="286" spans="2:36" ht="21" x14ac:dyDescent="0.25">
      <c r="B286" s="114" t="s">
        <v>419</v>
      </c>
      <c r="C286" s="51" t="s">
        <v>85</v>
      </c>
      <c r="D286" s="46"/>
      <c r="E286" s="46" t="s">
        <v>25</v>
      </c>
      <c r="F286" s="46">
        <v>31</v>
      </c>
      <c r="G286" s="46"/>
      <c r="H286" s="84" t="s">
        <v>646</v>
      </c>
      <c r="I286" s="46" t="s">
        <v>327</v>
      </c>
      <c r="J286" s="46">
        <v>6</v>
      </c>
      <c r="K286" s="124" t="s">
        <v>554</v>
      </c>
      <c r="N286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86" s="23" t="e">
        <f>IF(AND(N286&lt;&gt;"",#REF!=""),"Tipologia","")</f>
        <v>#REF!</v>
      </c>
      <c r="P286" s="23" t="e">
        <f>IF(AND(N286&lt;&gt;"",#REF!=""),"Data","")</f>
        <v>#REF!</v>
      </c>
      <c r="Q286" s="23" t="e">
        <f>IF(AND(N286&lt;&gt;"",#REF!=""),"Zona","")</f>
        <v>#REF!</v>
      </c>
      <c r="R286" s="23" t="e">
        <f>IF(AND(N286&lt;&gt;"",#REF!=""),"Circolo","")</f>
        <v>#REF!</v>
      </c>
      <c r="S286" s="12" t="str">
        <f t="shared" si="8"/>
        <v/>
      </c>
      <c r="T286" s="6"/>
      <c r="U286" s="4"/>
      <c r="V286" s="4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</row>
    <row r="287" spans="2:36" ht="21" x14ac:dyDescent="0.25">
      <c r="B287" s="114" t="s">
        <v>419</v>
      </c>
      <c r="C287" s="51" t="s">
        <v>85</v>
      </c>
      <c r="D287" s="46"/>
      <c r="E287" s="46" t="s">
        <v>23</v>
      </c>
      <c r="F287" s="46">
        <v>31</v>
      </c>
      <c r="G287" s="46"/>
      <c r="H287" s="84" t="s">
        <v>471</v>
      </c>
      <c r="I287" s="46" t="s">
        <v>327</v>
      </c>
      <c r="J287" s="46">
        <v>6</v>
      </c>
      <c r="K287" s="124" t="s">
        <v>554</v>
      </c>
      <c r="N287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87" s="23" t="e">
        <f>IF(AND(N287&lt;&gt;"",#REF!=""),"Tipologia","")</f>
        <v>#REF!</v>
      </c>
      <c r="P287" s="23" t="e">
        <f>IF(AND(N287&lt;&gt;"",#REF!=""),"Data","")</f>
        <v>#REF!</v>
      </c>
      <c r="Q287" s="23" t="e">
        <f>IF(AND(N287&lt;&gt;"",#REF!=""),"Zona","")</f>
        <v>#REF!</v>
      </c>
      <c r="R287" s="23" t="e">
        <f>IF(AND(N287&lt;&gt;"",#REF!=""),"Circolo","")</f>
        <v>#REF!</v>
      </c>
      <c r="S287" s="12" t="str">
        <f t="shared" si="8"/>
        <v/>
      </c>
      <c r="T287" s="6"/>
      <c r="U287" s="4"/>
      <c r="V287" s="4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</row>
    <row r="288" spans="2:36" ht="21" x14ac:dyDescent="0.25">
      <c r="B288" s="114" t="s">
        <v>419</v>
      </c>
      <c r="C288" s="51" t="s">
        <v>85</v>
      </c>
      <c r="D288" s="46"/>
      <c r="E288" s="46" t="s">
        <v>23</v>
      </c>
      <c r="F288" s="46">
        <v>31</v>
      </c>
      <c r="G288" s="46"/>
      <c r="H288" s="84" t="s">
        <v>471</v>
      </c>
      <c r="I288" s="46" t="s">
        <v>352</v>
      </c>
      <c r="J288" s="46">
        <v>7</v>
      </c>
      <c r="K288" s="124" t="s">
        <v>554</v>
      </c>
      <c r="N288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88" s="23" t="e">
        <f>IF(AND(N288&lt;&gt;"",#REF!=""),"Tipologia","")</f>
        <v>#REF!</v>
      </c>
      <c r="P288" s="23" t="e">
        <f>IF(AND(N288&lt;&gt;"",#REF!=""),"Data","")</f>
        <v>#REF!</v>
      </c>
      <c r="Q288" s="23" t="e">
        <f>IF(AND(N288&lt;&gt;"",#REF!=""),"Zona","")</f>
        <v>#REF!</v>
      </c>
      <c r="R288" s="23" t="e">
        <f>IF(AND(N288&lt;&gt;"",#REF!=""),"Circolo","")</f>
        <v>#REF!</v>
      </c>
      <c r="S288" s="12" t="str">
        <f t="shared" si="8"/>
        <v/>
      </c>
      <c r="T288" s="6"/>
      <c r="U288" s="4"/>
      <c r="V288" s="4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</row>
    <row r="289" spans="2:36" ht="21" x14ac:dyDescent="0.25">
      <c r="B289" s="114" t="s">
        <v>419</v>
      </c>
      <c r="C289" s="51" t="s">
        <v>85</v>
      </c>
      <c r="D289" s="46"/>
      <c r="E289" s="46" t="s">
        <v>23</v>
      </c>
      <c r="F289" s="46" t="s">
        <v>419</v>
      </c>
      <c r="G289" s="46"/>
      <c r="H289" s="84" t="s">
        <v>616</v>
      </c>
      <c r="I289" s="46" t="s">
        <v>259</v>
      </c>
      <c r="J289" s="46">
        <v>7</v>
      </c>
      <c r="K289" s="124" t="s">
        <v>554</v>
      </c>
      <c r="N289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89" s="23" t="e">
        <f>IF(AND(N289&lt;&gt;"",#REF!=""),"Tipologia","")</f>
        <v>#REF!</v>
      </c>
      <c r="P289" s="23" t="e">
        <f>IF(AND(N289&lt;&gt;"",#REF!=""),"Data","")</f>
        <v>#REF!</v>
      </c>
      <c r="Q289" s="23" t="e">
        <f>IF(AND(N289&lt;&gt;"",#REF!=""),"Zona","")</f>
        <v>#REF!</v>
      </c>
      <c r="R289" s="23" t="e">
        <f>IF(AND(N289&lt;&gt;"",#REF!=""),"Circolo","")</f>
        <v>#REF!</v>
      </c>
      <c r="S289" s="12" t="str">
        <f t="shared" si="8"/>
        <v/>
      </c>
      <c r="T289" s="6"/>
      <c r="U289" s="4"/>
      <c r="V289" s="4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</row>
    <row r="290" spans="2:36" ht="21" x14ac:dyDescent="0.25">
      <c r="B290" s="114" t="s">
        <v>80</v>
      </c>
      <c r="C290" s="51" t="s">
        <v>86</v>
      </c>
      <c r="D290" s="46"/>
      <c r="E290" s="46"/>
      <c r="F290" s="46"/>
      <c r="G290" s="46" t="s">
        <v>80</v>
      </c>
      <c r="H290" s="84" t="s">
        <v>6</v>
      </c>
      <c r="I290" s="46"/>
      <c r="J290" s="46"/>
      <c r="K290" s="124" t="s">
        <v>80</v>
      </c>
      <c r="N290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90" s="23" t="e">
        <f>IF(AND(N290&lt;&gt;"",#REF!=""),"Tipologia","")</f>
        <v>#REF!</v>
      </c>
      <c r="P290" s="23" t="e">
        <f>IF(AND(N290&lt;&gt;"",#REF!=""),"Data","")</f>
        <v>#REF!</v>
      </c>
      <c r="Q290" s="23" t="e">
        <f>IF(AND(N290&lt;&gt;"",#REF!=""),"Zona","")</f>
        <v>#REF!</v>
      </c>
      <c r="R290" s="23" t="e">
        <f>IF(AND(N290&lt;&gt;"",#REF!=""),"Circolo","")</f>
        <v>#REF!</v>
      </c>
      <c r="S290" s="12" t="str">
        <f t="shared" si="8"/>
        <v/>
      </c>
      <c r="T290" s="6"/>
      <c r="U290" s="4"/>
      <c r="V290" s="4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</row>
    <row r="291" spans="2:36" ht="21" x14ac:dyDescent="0.25">
      <c r="B291" s="114" t="s">
        <v>391</v>
      </c>
      <c r="C291" s="51" t="s">
        <v>86</v>
      </c>
      <c r="D291" s="46"/>
      <c r="E291" s="46" t="s">
        <v>23</v>
      </c>
      <c r="F291" s="46">
        <v>1</v>
      </c>
      <c r="G291" s="46" t="s">
        <v>80</v>
      </c>
      <c r="H291" s="84" t="s">
        <v>612</v>
      </c>
      <c r="I291" s="46" t="s">
        <v>206</v>
      </c>
      <c r="J291" s="46">
        <v>7</v>
      </c>
      <c r="K291" s="124" t="s">
        <v>555</v>
      </c>
      <c r="N291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91" s="23" t="e">
        <f>IF(AND(N291&lt;&gt;"",#REF!=""),"Tipologia","")</f>
        <v>#REF!</v>
      </c>
      <c r="P291" s="23" t="e">
        <f>IF(AND(N291&lt;&gt;"",#REF!=""),"Data","")</f>
        <v>#REF!</v>
      </c>
      <c r="Q291" s="23" t="e">
        <f>IF(AND(N291&lt;&gt;"",#REF!=""),"Zona","")</f>
        <v>#REF!</v>
      </c>
      <c r="R291" s="23" t="e">
        <f>IF(AND(N291&lt;&gt;"",#REF!=""),"Circolo","")</f>
        <v>#REF!</v>
      </c>
      <c r="S291" s="12" t="str">
        <f t="shared" si="8"/>
        <v/>
      </c>
      <c r="T291" s="6"/>
      <c r="U291" s="4"/>
      <c r="V291" s="4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</row>
    <row r="292" spans="2:36" ht="21" x14ac:dyDescent="0.25">
      <c r="B292" s="114" t="s">
        <v>432</v>
      </c>
      <c r="C292" s="51" t="s">
        <v>86</v>
      </c>
      <c r="D292" s="46"/>
      <c r="E292" s="46" t="s">
        <v>19</v>
      </c>
      <c r="F292" s="46">
        <v>2</v>
      </c>
      <c r="G292" s="46" t="s">
        <v>393</v>
      </c>
      <c r="H292" s="84" t="s">
        <v>609</v>
      </c>
      <c r="I292" s="46" t="s">
        <v>607</v>
      </c>
      <c r="J292" s="46">
        <v>1</v>
      </c>
      <c r="K292" s="124" t="s">
        <v>575</v>
      </c>
      <c r="N292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92" s="23" t="e">
        <f>IF(AND(N292&lt;&gt;"",#REF!=""),"Tipologia","")</f>
        <v>#REF!</v>
      </c>
      <c r="P292" s="23" t="e">
        <f>IF(AND(N292&lt;&gt;"",#REF!=""),"Data","")</f>
        <v>#REF!</v>
      </c>
      <c r="Q292" s="23" t="e">
        <f>IF(AND(N292&lt;&gt;"",#REF!=""),"Zona","")</f>
        <v>#REF!</v>
      </c>
      <c r="R292" s="23" t="e">
        <f>IF(AND(N292&lt;&gt;"",#REF!=""),"Circolo","")</f>
        <v>#REF!</v>
      </c>
      <c r="S292" s="12" t="str">
        <f t="shared" si="8"/>
        <v/>
      </c>
      <c r="T292" s="6"/>
      <c r="U292" s="4"/>
      <c r="V292" s="4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</row>
    <row r="293" spans="2:36" ht="21" x14ac:dyDescent="0.25">
      <c r="B293" s="114" t="s">
        <v>392</v>
      </c>
      <c r="C293" s="51" t="s">
        <v>86</v>
      </c>
      <c r="D293" s="46"/>
      <c r="E293" s="46" t="s">
        <v>24</v>
      </c>
      <c r="F293" s="46">
        <v>2</v>
      </c>
      <c r="G293" s="46" t="s">
        <v>80</v>
      </c>
      <c r="H293" s="84" t="s">
        <v>510</v>
      </c>
      <c r="I293" s="46" t="s">
        <v>544</v>
      </c>
      <c r="J293" s="46">
        <v>3</v>
      </c>
      <c r="K293" s="124" t="s">
        <v>557</v>
      </c>
      <c r="N293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93" s="23" t="e">
        <f>IF(AND(N293&lt;&gt;"",#REF!=""),"Tipologia","")</f>
        <v>#REF!</v>
      </c>
      <c r="P293" s="23" t="e">
        <f>IF(AND(N293&lt;&gt;"",#REF!=""),"Data","")</f>
        <v>#REF!</v>
      </c>
      <c r="Q293" s="23" t="e">
        <f>IF(AND(N293&lt;&gt;"",#REF!=""),"Zona","")</f>
        <v>#REF!</v>
      </c>
      <c r="R293" s="23" t="e">
        <f>IF(AND(N293&lt;&gt;"",#REF!=""),"Circolo","")</f>
        <v>#REF!</v>
      </c>
      <c r="S293" s="12" t="str">
        <f t="shared" si="8"/>
        <v/>
      </c>
      <c r="T293" s="6"/>
      <c r="U293" s="4"/>
      <c r="V293" s="4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</row>
    <row r="294" spans="2:36" ht="21" x14ac:dyDescent="0.25">
      <c r="B294" s="114" t="s">
        <v>393</v>
      </c>
      <c r="C294" s="51" t="s">
        <v>86</v>
      </c>
      <c r="D294" s="46"/>
      <c r="E294" s="46" t="s">
        <v>23</v>
      </c>
      <c r="F294" s="46">
        <v>3</v>
      </c>
      <c r="G294" s="46"/>
      <c r="H294" s="84" t="s">
        <v>471</v>
      </c>
      <c r="I294" s="46" t="s">
        <v>352</v>
      </c>
      <c r="J294" s="46">
        <v>7</v>
      </c>
      <c r="K294" s="124" t="s">
        <v>565</v>
      </c>
      <c r="N294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94" s="23" t="e">
        <f>IF(AND(N294&lt;&gt;"",#REF!=""),"Tipologia","")</f>
        <v>#REF!</v>
      </c>
      <c r="P294" s="23" t="e">
        <f>IF(AND(N294&lt;&gt;"",#REF!=""),"Data","")</f>
        <v>#REF!</v>
      </c>
      <c r="Q294" s="23" t="e">
        <f>IF(AND(N294&lt;&gt;"",#REF!=""),"Zona","")</f>
        <v>#REF!</v>
      </c>
      <c r="R294" s="23" t="e">
        <f>IF(AND(N294&lt;&gt;"",#REF!=""),"Circolo","")</f>
        <v>#REF!</v>
      </c>
      <c r="S294" s="12" t="str">
        <f t="shared" si="8"/>
        <v/>
      </c>
      <c r="T294" s="6"/>
      <c r="U294" s="4"/>
      <c r="V294" s="4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</row>
    <row r="295" spans="2:36" ht="21" x14ac:dyDescent="0.25">
      <c r="B295" s="114" t="s">
        <v>420</v>
      </c>
      <c r="C295" s="51" t="s">
        <v>86</v>
      </c>
      <c r="D295" s="46"/>
      <c r="E295" s="46" t="s">
        <v>72</v>
      </c>
      <c r="F295" s="46">
        <v>4</v>
      </c>
      <c r="G295" s="46">
        <v>6</v>
      </c>
      <c r="H295" s="84" t="s">
        <v>300</v>
      </c>
      <c r="I295" s="46" t="s">
        <v>60</v>
      </c>
      <c r="J295" s="46">
        <v>4</v>
      </c>
      <c r="K295" s="124" t="s">
        <v>571</v>
      </c>
      <c r="N295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95" s="23" t="e">
        <f>IF(AND(N295&lt;&gt;"",#REF!=""),"Tipologia","")</f>
        <v>#REF!</v>
      </c>
      <c r="P295" s="23" t="e">
        <f>IF(AND(N295&lt;&gt;"",#REF!=""),"Data","")</f>
        <v>#REF!</v>
      </c>
      <c r="Q295" s="23" t="e">
        <f>IF(AND(N295&lt;&gt;"",#REF!=""),"Zona","")</f>
        <v>#REF!</v>
      </c>
      <c r="R295" s="23" t="e">
        <f>IF(AND(N295&lt;&gt;"",#REF!=""),"Circolo","")</f>
        <v>#REF!</v>
      </c>
      <c r="S295" s="12" t="str">
        <f t="shared" si="8"/>
        <v/>
      </c>
      <c r="T295" s="6"/>
      <c r="U295" s="4"/>
      <c r="V295" s="4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</row>
    <row r="296" spans="2:36" ht="21" x14ac:dyDescent="0.25">
      <c r="B296" s="114" t="s">
        <v>421</v>
      </c>
      <c r="C296" s="51" t="s">
        <v>86</v>
      </c>
      <c r="D296" s="46"/>
      <c r="E296" s="46" t="s">
        <v>24</v>
      </c>
      <c r="F296" s="46">
        <v>5</v>
      </c>
      <c r="G296" s="46" t="s">
        <v>80</v>
      </c>
      <c r="H296" s="84" t="s">
        <v>112</v>
      </c>
      <c r="I296" s="46" t="s">
        <v>301</v>
      </c>
      <c r="J296" s="46">
        <v>1</v>
      </c>
      <c r="K296" s="124" t="s">
        <v>558</v>
      </c>
      <c r="N296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96" s="23" t="e">
        <f>IF(AND(N296&lt;&gt;"",#REF!=""),"Tipologia","")</f>
        <v>#REF!</v>
      </c>
      <c r="P296" s="23" t="e">
        <f>IF(AND(N296&lt;&gt;"",#REF!=""),"Data","")</f>
        <v>#REF!</v>
      </c>
      <c r="Q296" s="23" t="e">
        <f>IF(AND(N296&lt;&gt;"",#REF!=""),"Zona","")</f>
        <v>#REF!</v>
      </c>
      <c r="R296" s="23" t="e">
        <f>IF(AND(N296&lt;&gt;"",#REF!=""),"Circolo","")</f>
        <v>#REF!</v>
      </c>
      <c r="S296" s="12" t="str">
        <f t="shared" si="8"/>
        <v/>
      </c>
      <c r="T296" s="6"/>
      <c r="U296" s="4"/>
      <c r="V296" s="4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</row>
    <row r="297" spans="2:36" ht="21" x14ac:dyDescent="0.25">
      <c r="B297" s="114" t="s">
        <v>421</v>
      </c>
      <c r="C297" s="51" t="s">
        <v>86</v>
      </c>
      <c r="D297" s="46"/>
      <c r="E297" s="46" t="s">
        <v>24</v>
      </c>
      <c r="F297" s="46">
        <v>5</v>
      </c>
      <c r="G297" s="46" t="s">
        <v>80</v>
      </c>
      <c r="H297" s="84" t="s">
        <v>302</v>
      </c>
      <c r="I297" s="46" t="s">
        <v>303</v>
      </c>
      <c r="J297" s="46">
        <v>3</v>
      </c>
      <c r="K297" s="124" t="s">
        <v>558</v>
      </c>
      <c r="N297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97" s="23" t="e">
        <f>IF(AND(N297&lt;&gt;"",#REF!=""),"Tipologia","")</f>
        <v>#REF!</v>
      </c>
      <c r="P297" s="23" t="e">
        <f>IF(AND(N297&lt;&gt;"",#REF!=""),"Data","")</f>
        <v>#REF!</v>
      </c>
      <c r="Q297" s="23" t="e">
        <f>IF(AND(N297&lt;&gt;"",#REF!=""),"Zona","")</f>
        <v>#REF!</v>
      </c>
      <c r="R297" s="23" t="e">
        <f>IF(AND(N297&lt;&gt;"",#REF!=""),"Circolo","")</f>
        <v>#REF!</v>
      </c>
      <c r="S297" s="12" t="str">
        <f t="shared" si="8"/>
        <v/>
      </c>
      <c r="T297" s="6"/>
      <c r="U297" s="4"/>
      <c r="V297" s="4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</row>
    <row r="298" spans="2:36" ht="21" x14ac:dyDescent="0.25">
      <c r="B298" s="114" t="s">
        <v>421</v>
      </c>
      <c r="C298" s="51" t="s">
        <v>86</v>
      </c>
      <c r="D298" s="46"/>
      <c r="E298" s="46" t="s">
        <v>24</v>
      </c>
      <c r="F298" s="46">
        <v>5</v>
      </c>
      <c r="G298" s="46" t="s">
        <v>80</v>
      </c>
      <c r="H298" s="84" t="s">
        <v>112</v>
      </c>
      <c r="I298" s="46" t="s">
        <v>253</v>
      </c>
      <c r="J298" s="46">
        <v>7</v>
      </c>
      <c r="K298" s="124" t="s">
        <v>558</v>
      </c>
      <c r="N298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98" s="23" t="e">
        <f>IF(AND(N298&lt;&gt;"",#REF!=""),"Tipologia","")</f>
        <v>#REF!</v>
      </c>
      <c r="P298" s="23" t="e">
        <f>IF(AND(N298&lt;&gt;"",#REF!=""),"Data","")</f>
        <v>#REF!</v>
      </c>
      <c r="Q298" s="23" t="e">
        <f>IF(AND(N298&lt;&gt;"",#REF!=""),"Zona","")</f>
        <v>#REF!</v>
      </c>
      <c r="R298" s="23" t="e">
        <f>IF(AND(N298&lt;&gt;"",#REF!=""),"Circolo","")</f>
        <v>#REF!</v>
      </c>
      <c r="S298" s="12" t="str">
        <f t="shared" si="8"/>
        <v/>
      </c>
      <c r="T298" s="6"/>
      <c r="U298" s="4"/>
      <c r="V298" s="4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</row>
    <row r="299" spans="2:36" ht="21" x14ac:dyDescent="0.25">
      <c r="B299" s="114" t="s">
        <v>92</v>
      </c>
      <c r="C299" s="51" t="s">
        <v>86</v>
      </c>
      <c r="D299" s="46"/>
      <c r="E299" s="46" t="s">
        <v>19</v>
      </c>
      <c r="F299" s="46">
        <v>6</v>
      </c>
      <c r="G299" s="46">
        <v>7</v>
      </c>
      <c r="H299" s="84" t="s">
        <v>304</v>
      </c>
      <c r="I299" s="46" t="s">
        <v>303</v>
      </c>
      <c r="J299" s="46">
        <v>3</v>
      </c>
      <c r="K299" s="124" t="s">
        <v>561</v>
      </c>
      <c r="N299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299" s="23" t="e">
        <f>IF(AND(N299&lt;&gt;"",#REF!=""),"Tipologia","")</f>
        <v>#REF!</v>
      </c>
      <c r="P299" s="23" t="e">
        <f>IF(AND(N299&lt;&gt;"",#REF!=""),"Data","")</f>
        <v>#REF!</v>
      </c>
      <c r="Q299" s="23" t="e">
        <f>IF(AND(N299&lt;&gt;"",#REF!=""),"Zona","")</f>
        <v>#REF!</v>
      </c>
      <c r="R299" s="23" t="e">
        <f>IF(AND(N299&lt;&gt;"",#REF!=""),"Circolo","")</f>
        <v>#REF!</v>
      </c>
      <c r="S299" s="12" t="str">
        <f t="shared" si="8"/>
        <v/>
      </c>
      <c r="T299" s="6"/>
      <c r="U299" s="4"/>
      <c r="V299" s="4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</row>
    <row r="300" spans="2:36" ht="21" x14ac:dyDescent="0.25">
      <c r="B300" s="114" t="s">
        <v>100</v>
      </c>
      <c r="C300" s="51" t="s">
        <v>86</v>
      </c>
      <c r="D300" s="46"/>
      <c r="E300" s="46" t="s">
        <v>25</v>
      </c>
      <c r="F300" s="46">
        <v>7</v>
      </c>
      <c r="G300" s="46" t="s">
        <v>80</v>
      </c>
      <c r="H300" s="84" t="s">
        <v>305</v>
      </c>
      <c r="I300" s="46" t="s">
        <v>133</v>
      </c>
      <c r="J300" s="46">
        <v>4</v>
      </c>
      <c r="K300" s="124" t="s">
        <v>554</v>
      </c>
      <c r="N300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00" s="23" t="e">
        <f>IF(AND(N300&lt;&gt;"",#REF!=""),"Tipologia","")</f>
        <v>#REF!</v>
      </c>
      <c r="P300" s="23" t="e">
        <f>IF(AND(N300&lt;&gt;"",#REF!=""),"Data","")</f>
        <v>#REF!</v>
      </c>
      <c r="Q300" s="23" t="e">
        <f>IF(AND(N300&lt;&gt;"",#REF!=""),"Zona","")</f>
        <v>#REF!</v>
      </c>
      <c r="R300" s="23" t="e">
        <f>IF(AND(N300&lt;&gt;"",#REF!=""),"Circolo","")</f>
        <v>#REF!</v>
      </c>
      <c r="S300" s="12" t="str">
        <f t="shared" si="8"/>
        <v/>
      </c>
      <c r="T300" s="6"/>
      <c r="U300" s="4"/>
      <c r="V300" s="4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</row>
    <row r="301" spans="2:36" ht="21" x14ac:dyDescent="0.25">
      <c r="B301" s="114" t="s">
        <v>100</v>
      </c>
      <c r="C301" s="51" t="s">
        <v>86</v>
      </c>
      <c r="D301" s="46"/>
      <c r="E301" s="46" t="s">
        <v>24</v>
      </c>
      <c r="F301" s="46">
        <v>7</v>
      </c>
      <c r="G301" s="46" t="s">
        <v>80</v>
      </c>
      <c r="H301" s="84" t="s">
        <v>112</v>
      </c>
      <c r="I301" s="46" t="s">
        <v>50</v>
      </c>
      <c r="J301" s="46">
        <v>6</v>
      </c>
      <c r="K301" s="124" t="s">
        <v>554</v>
      </c>
      <c r="N301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01" s="23" t="e">
        <f>IF(AND(N301&lt;&gt;"",#REF!=""),"Tipologia","")</f>
        <v>#REF!</v>
      </c>
      <c r="P301" s="23" t="e">
        <f>IF(AND(N301&lt;&gt;"",#REF!=""),"Data","")</f>
        <v>#REF!</v>
      </c>
      <c r="Q301" s="23" t="e">
        <f>IF(AND(N301&lt;&gt;"",#REF!=""),"Zona","")</f>
        <v>#REF!</v>
      </c>
      <c r="R301" s="23" t="e">
        <f>IF(AND(N301&lt;&gt;"",#REF!=""),"Circolo","")</f>
        <v>#REF!</v>
      </c>
      <c r="S301" s="12" t="str">
        <f t="shared" si="8"/>
        <v/>
      </c>
      <c r="T301" s="6"/>
      <c r="U301" s="4"/>
      <c r="V301" s="4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</row>
    <row r="302" spans="2:36" ht="21" x14ac:dyDescent="0.25">
      <c r="B302" s="114" t="s">
        <v>442</v>
      </c>
      <c r="C302" s="51" t="s">
        <v>86</v>
      </c>
      <c r="D302" s="46"/>
      <c r="E302" s="46" t="s">
        <v>19</v>
      </c>
      <c r="F302" s="46">
        <v>7</v>
      </c>
      <c r="G302" s="46">
        <v>8</v>
      </c>
      <c r="H302" s="84" t="s">
        <v>306</v>
      </c>
      <c r="I302" s="46" t="s">
        <v>253</v>
      </c>
      <c r="J302" s="46">
        <v>7</v>
      </c>
      <c r="K302" s="124" t="s">
        <v>556</v>
      </c>
      <c r="N302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02" s="23" t="e">
        <f>IF(AND(N302&lt;&gt;"",#REF!=""),"Tipologia","")</f>
        <v>#REF!</v>
      </c>
      <c r="P302" s="23" t="e">
        <f>IF(AND(N302&lt;&gt;"",#REF!=""),"Data","")</f>
        <v>#REF!</v>
      </c>
      <c r="Q302" s="23" t="e">
        <f>IF(AND(N302&lt;&gt;"",#REF!=""),"Zona","")</f>
        <v>#REF!</v>
      </c>
      <c r="R302" s="23" t="e">
        <f>IF(AND(N302&lt;&gt;"",#REF!=""),"Circolo","")</f>
        <v>#REF!</v>
      </c>
      <c r="S302" s="12" t="str">
        <f t="shared" si="8"/>
        <v/>
      </c>
      <c r="T302" s="6"/>
      <c r="U302" s="4"/>
      <c r="V302" s="4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</row>
    <row r="303" spans="2:36" ht="21" x14ac:dyDescent="0.25">
      <c r="B303" s="114" t="s">
        <v>100</v>
      </c>
      <c r="C303" s="51" t="s">
        <v>86</v>
      </c>
      <c r="D303" s="46"/>
      <c r="E303" s="46" t="s">
        <v>23</v>
      </c>
      <c r="F303" s="46">
        <v>7</v>
      </c>
      <c r="G303" s="46"/>
      <c r="H303" s="84" t="s">
        <v>617</v>
      </c>
      <c r="I303" s="46" t="s">
        <v>259</v>
      </c>
      <c r="J303" s="46">
        <v>7</v>
      </c>
      <c r="K303" s="124" t="s">
        <v>554</v>
      </c>
      <c r="N303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03" s="23" t="e">
        <f>IF(AND(N303&lt;&gt;"",#REF!=""),"Tipologia","")</f>
        <v>#REF!</v>
      </c>
      <c r="P303" s="23" t="e">
        <f>IF(AND(N303&lt;&gt;"",#REF!=""),"Data","")</f>
        <v>#REF!</v>
      </c>
      <c r="Q303" s="23" t="e">
        <f>IF(AND(N303&lt;&gt;"",#REF!=""),"Zona","")</f>
        <v>#REF!</v>
      </c>
      <c r="R303" s="23" t="e">
        <f>IF(AND(N303&lt;&gt;"",#REF!=""),"Circolo","")</f>
        <v>#REF!</v>
      </c>
      <c r="S303" s="12" t="str">
        <f t="shared" si="8"/>
        <v/>
      </c>
      <c r="T303" s="6"/>
      <c r="U303" s="4"/>
      <c r="V303" s="4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</row>
    <row r="304" spans="2:36" ht="21" x14ac:dyDescent="0.25">
      <c r="B304" s="114" t="s">
        <v>408</v>
      </c>
      <c r="C304" s="51" t="s">
        <v>86</v>
      </c>
      <c r="D304" s="46"/>
      <c r="E304" s="46" t="s">
        <v>23</v>
      </c>
      <c r="F304" s="46">
        <v>8</v>
      </c>
      <c r="G304" s="46"/>
      <c r="H304" s="84" t="s">
        <v>618</v>
      </c>
      <c r="I304" s="46" t="s">
        <v>259</v>
      </c>
      <c r="J304" s="46">
        <v>7</v>
      </c>
      <c r="K304" s="124" t="s">
        <v>555</v>
      </c>
      <c r="N304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04" s="23" t="e">
        <f>IF(AND(N304&lt;&gt;"",#REF!=""),"Tipologia","")</f>
        <v>#REF!</v>
      </c>
      <c r="P304" s="23" t="e">
        <f>IF(AND(N304&lt;&gt;"",#REF!=""),"Data","")</f>
        <v>#REF!</v>
      </c>
      <c r="Q304" s="23" t="e">
        <f>IF(AND(N304&lt;&gt;"",#REF!=""),"Zona","")</f>
        <v>#REF!</v>
      </c>
      <c r="R304" s="23" t="e">
        <f>IF(AND(N304&lt;&gt;"",#REF!=""),"Circolo","")</f>
        <v>#REF!</v>
      </c>
      <c r="S304" s="12" t="str">
        <f t="shared" si="8"/>
        <v/>
      </c>
      <c r="T304" s="6"/>
      <c r="U304" s="4"/>
      <c r="V304" s="4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</row>
    <row r="305" spans="2:36" ht="21" x14ac:dyDescent="0.25">
      <c r="B305" s="114" t="s">
        <v>397</v>
      </c>
      <c r="C305" s="51" t="s">
        <v>86</v>
      </c>
      <c r="D305" s="46"/>
      <c r="E305" s="46" t="s">
        <v>24</v>
      </c>
      <c r="F305" s="46">
        <v>10</v>
      </c>
      <c r="G305" s="46" t="s">
        <v>80</v>
      </c>
      <c r="H305" s="84" t="s">
        <v>511</v>
      </c>
      <c r="I305" s="46" t="s">
        <v>161</v>
      </c>
      <c r="J305" s="46">
        <v>4</v>
      </c>
      <c r="K305" s="124" t="s">
        <v>565</v>
      </c>
      <c r="N305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05" s="23" t="e">
        <f>IF(AND(N305&lt;&gt;"",#REF!=""),"Tipologia","")</f>
        <v>#REF!</v>
      </c>
      <c r="P305" s="23" t="e">
        <f>IF(AND(N305&lt;&gt;"",#REF!=""),"Data","")</f>
        <v>#REF!</v>
      </c>
      <c r="Q305" s="23" t="e">
        <f>IF(AND(N305&lt;&gt;"",#REF!=""),"Zona","")</f>
        <v>#REF!</v>
      </c>
      <c r="R305" s="23" t="e">
        <f>IF(AND(N305&lt;&gt;"",#REF!=""),"Circolo","")</f>
        <v>#REF!</v>
      </c>
      <c r="S305" s="12" t="str">
        <f t="shared" si="8"/>
        <v/>
      </c>
      <c r="T305" s="6"/>
      <c r="U305" s="4"/>
      <c r="V305" s="4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</row>
    <row r="306" spans="2:36" ht="21" x14ac:dyDescent="0.25">
      <c r="B306" s="114" t="s">
        <v>397</v>
      </c>
      <c r="C306" s="51" t="s">
        <v>86</v>
      </c>
      <c r="D306" s="46"/>
      <c r="E306" s="46" t="s">
        <v>25</v>
      </c>
      <c r="F306" s="46">
        <v>10</v>
      </c>
      <c r="G306" s="46" t="s">
        <v>80</v>
      </c>
      <c r="H306" s="84" t="s">
        <v>626</v>
      </c>
      <c r="I306" s="46" t="s">
        <v>172</v>
      </c>
      <c r="J306" s="46">
        <v>7</v>
      </c>
      <c r="K306" s="124" t="s">
        <v>565</v>
      </c>
      <c r="N306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06" s="23" t="e">
        <f>IF(AND(N306&lt;&gt;"",#REF!=""),"Tipologia","")</f>
        <v>#REF!</v>
      </c>
      <c r="P306" s="23" t="e">
        <f>IF(AND(N306&lt;&gt;"",#REF!=""),"Data","")</f>
        <v>#REF!</v>
      </c>
      <c r="Q306" s="23" t="e">
        <f>IF(AND(N306&lt;&gt;"",#REF!=""),"Zona","")</f>
        <v>#REF!</v>
      </c>
      <c r="R306" s="23" t="e">
        <f>IF(AND(N306&lt;&gt;"",#REF!=""),"Circolo","")</f>
        <v>#REF!</v>
      </c>
      <c r="S306" s="12" t="str">
        <f t="shared" si="8"/>
        <v/>
      </c>
      <c r="T306" s="6"/>
      <c r="U306" s="4"/>
      <c r="V306" s="4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</row>
    <row r="307" spans="2:36" ht="21" x14ac:dyDescent="0.25">
      <c r="B307" s="114" t="s">
        <v>447</v>
      </c>
      <c r="C307" s="51" t="s">
        <v>86</v>
      </c>
      <c r="D307" s="46"/>
      <c r="E307" s="46" t="s">
        <v>19</v>
      </c>
      <c r="F307" s="46">
        <v>11</v>
      </c>
      <c r="G307" s="46">
        <v>12</v>
      </c>
      <c r="H307" s="84" t="s">
        <v>513</v>
      </c>
      <c r="I307" s="46" t="s">
        <v>161</v>
      </c>
      <c r="J307" s="46">
        <v>4</v>
      </c>
      <c r="K307" s="124" t="s">
        <v>570</v>
      </c>
      <c r="N307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07" s="23" t="e">
        <f>IF(AND(N307&lt;&gt;"",#REF!=""),"Tipologia","")</f>
        <v>#REF!</v>
      </c>
      <c r="P307" s="23" t="e">
        <f>IF(AND(N307&lt;&gt;"",#REF!=""),"Data","")</f>
        <v>#REF!</v>
      </c>
      <c r="Q307" s="23" t="e">
        <f>IF(AND(N307&lt;&gt;"",#REF!=""),"Zona","")</f>
        <v>#REF!</v>
      </c>
      <c r="R307" s="23" t="e">
        <f>IF(AND(N307&lt;&gt;"",#REF!=""),"Circolo","")</f>
        <v>#REF!</v>
      </c>
      <c r="S307" s="12" t="str">
        <f t="shared" si="8"/>
        <v/>
      </c>
      <c r="T307" s="6"/>
      <c r="U307" s="4"/>
      <c r="V307" s="4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</row>
    <row r="308" spans="2:36" ht="21" x14ac:dyDescent="0.25">
      <c r="B308" s="114" t="s">
        <v>447</v>
      </c>
      <c r="C308" s="51" t="s">
        <v>86</v>
      </c>
      <c r="D308" s="46"/>
      <c r="E308" s="46" t="s">
        <v>22</v>
      </c>
      <c r="F308" s="46">
        <v>11</v>
      </c>
      <c r="G308" s="46" t="s">
        <v>424</v>
      </c>
      <c r="H308" s="84" t="s">
        <v>619</v>
      </c>
      <c r="I308" s="46" t="s">
        <v>111</v>
      </c>
      <c r="J308" s="46">
        <v>6</v>
      </c>
      <c r="K308" s="124" t="s">
        <v>570</v>
      </c>
      <c r="N308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08" s="23" t="e">
        <f>IF(AND(N308&lt;&gt;"",#REF!=""),"Tipologia","")</f>
        <v>#REF!</v>
      </c>
      <c r="P308" s="23" t="e">
        <f>IF(AND(N308&lt;&gt;"",#REF!=""),"Data","")</f>
        <v>#REF!</v>
      </c>
      <c r="Q308" s="23" t="e">
        <f>IF(AND(N308&lt;&gt;"",#REF!=""),"Zona","")</f>
        <v>#REF!</v>
      </c>
      <c r="R308" s="23" t="e">
        <f>IF(AND(N308&lt;&gt;"",#REF!=""),"Circolo","")</f>
        <v>#REF!</v>
      </c>
      <c r="S308" s="12" t="str">
        <f t="shared" si="8"/>
        <v/>
      </c>
      <c r="T308" s="6"/>
      <c r="U308" s="4"/>
      <c r="V308" s="4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</row>
    <row r="309" spans="2:36" ht="21" x14ac:dyDescent="0.25">
      <c r="B309" s="114" t="s">
        <v>399</v>
      </c>
      <c r="C309" s="51" t="s">
        <v>86</v>
      </c>
      <c r="D309" s="46"/>
      <c r="E309" s="46" t="s">
        <v>25</v>
      </c>
      <c r="F309" s="46">
        <v>11</v>
      </c>
      <c r="G309" s="46" t="s">
        <v>80</v>
      </c>
      <c r="H309" s="84" t="s">
        <v>514</v>
      </c>
      <c r="I309" s="46" t="s">
        <v>314</v>
      </c>
      <c r="J309" s="46">
        <v>7</v>
      </c>
      <c r="K309" s="124" t="s">
        <v>566</v>
      </c>
      <c r="N309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09" s="23" t="e">
        <f>IF(AND(N309&lt;&gt;"",#REF!=""),"Tipologia","")</f>
        <v>#REF!</v>
      </c>
      <c r="P309" s="23" t="e">
        <f>IF(AND(N309&lt;&gt;"",#REF!=""),"Data","")</f>
        <v>#REF!</v>
      </c>
      <c r="Q309" s="23" t="e">
        <f>IF(AND(N309&lt;&gt;"",#REF!=""),"Zona","")</f>
        <v>#REF!</v>
      </c>
      <c r="R309" s="23" t="e">
        <f>IF(AND(N309&lt;&gt;"",#REF!=""),"Circolo","")</f>
        <v>#REF!</v>
      </c>
      <c r="S309" s="12" t="str">
        <f t="shared" si="8"/>
        <v/>
      </c>
      <c r="T309" s="6"/>
      <c r="U309" s="4"/>
      <c r="V309" s="4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</row>
    <row r="310" spans="2:36" ht="21" x14ac:dyDescent="0.25">
      <c r="B310" s="114" t="s">
        <v>424</v>
      </c>
      <c r="C310" s="51" t="s">
        <v>86</v>
      </c>
      <c r="D310" s="46"/>
      <c r="E310" s="46" t="s">
        <v>24</v>
      </c>
      <c r="F310" s="46">
        <v>12</v>
      </c>
      <c r="G310" s="46" t="s">
        <v>80</v>
      </c>
      <c r="H310" s="84" t="s">
        <v>647</v>
      </c>
      <c r="I310" s="46" t="s">
        <v>314</v>
      </c>
      <c r="J310" s="46">
        <v>7</v>
      </c>
      <c r="K310" s="124" t="s">
        <v>558</v>
      </c>
      <c r="N310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10" s="23" t="e">
        <f>IF(AND(N310&lt;&gt;"",#REF!=""),"Tipologia","")</f>
        <v>#REF!</v>
      </c>
      <c r="P310" s="23" t="e">
        <f>IF(AND(N310&lt;&gt;"",#REF!=""),"Data","")</f>
        <v>#REF!</v>
      </c>
      <c r="Q310" s="23" t="e">
        <f>IF(AND(N310&lt;&gt;"",#REF!=""),"Zona","")</f>
        <v>#REF!</v>
      </c>
      <c r="R310" s="23" t="e">
        <f>IF(AND(N310&lt;&gt;"",#REF!=""),"Circolo","")</f>
        <v>#REF!</v>
      </c>
      <c r="S310" s="12" t="str">
        <f t="shared" ref="S310:S373" si="9">IF(N310="ERRORE! MANCA…",1,"")</f>
        <v/>
      </c>
      <c r="T310" s="6"/>
      <c r="U310" s="4"/>
      <c r="V310" s="4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</row>
    <row r="311" spans="2:36" ht="21" x14ac:dyDescent="0.25">
      <c r="B311" s="114" t="s">
        <v>425</v>
      </c>
      <c r="C311" s="51" t="s">
        <v>86</v>
      </c>
      <c r="D311" s="46"/>
      <c r="E311" s="46" t="s">
        <v>23</v>
      </c>
      <c r="F311" s="46">
        <v>15</v>
      </c>
      <c r="G311" s="46"/>
      <c r="H311" s="84" t="s">
        <v>636</v>
      </c>
      <c r="I311" s="46" t="s">
        <v>640</v>
      </c>
      <c r="J311" s="46">
        <v>7</v>
      </c>
      <c r="K311" s="124" t="s">
        <v>555</v>
      </c>
      <c r="N311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11" s="23" t="e">
        <f>IF(AND(N311&lt;&gt;"",#REF!=""),"Tipologia","")</f>
        <v>#REF!</v>
      </c>
      <c r="P311" s="23" t="e">
        <f>IF(AND(N311&lt;&gt;"",#REF!=""),"Data","")</f>
        <v>#REF!</v>
      </c>
      <c r="Q311" s="23" t="e">
        <f>IF(AND(N311&lt;&gt;"",#REF!=""),"Zona","")</f>
        <v>#REF!</v>
      </c>
      <c r="R311" s="23" t="e">
        <f>IF(AND(N311&lt;&gt;"",#REF!=""),"Circolo","")</f>
        <v>#REF!</v>
      </c>
      <c r="S311" s="12" t="str">
        <f t="shared" si="9"/>
        <v/>
      </c>
      <c r="T311" s="6"/>
      <c r="U311" s="4"/>
      <c r="V311" s="4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</row>
    <row r="312" spans="2:36" ht="21" x14ac:dyDescent="0.25">
      <c r="B312" s="114" t="s">
        <v>101</v>
      </c>
      <c r="C312" s="51" t="s">
        <v>86</v>
      </c>
      <c r="D312" s="46"/>
      <c r="E312" s="46" t="s">
        <v>25</v>
      </c>
      <c r="F312" s="46">
        <v>17</v>
      </c>
      <c r="G312" s="46"/>
      <c r="H312" s="84" t="s">
        <v>516</v>
      </c>
      <c r="I312" s="46" t="s">
        <v>490</v>
      </c>
      <c r="J312" s="46">
        <v>4</v>
      </c>
      <c r="K312" s="124" t="s">
        <v>565</v>
      </c>
      <c r="N312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12" s="23" t="e">
        <f>IF(AND(N312&lt;&gt;"",#REF!=""),"Tipologia","")</f>
        <v>#REF!</v>
      </c>
      <c r="P312" s="23" t="e">
        <f>IF(AND(N312&lt;&gt;"",#REF!=""),"Data","")</f>
        <v>#REF!</v>
      </c>
      <c r="Q312" s="23" t="e">
        <f>IF(AND(N312&lt;&gt;"",#REF!=""),"Zona","")</f>
        <v>#REF!</v>
      </c>
      <c r="R312" s="23" t="e">
        <f>IF(AND(N312&lt;&gt;"",#REF!=""),"Circolo","")</f>
        <v>#REF!</v>
      </c>
      <c r="S312" s="12" t="str">
        <f t="shared" si="9"/>
        <v/>
      </c>
      <c r="T312" s="6"/>
      <c r="U312" s="4"/>
      <c r="V312" s="4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</row>
    <row r="313" spans="2:36" ht="21" x14ac:dyDescent="0.25">
      <c r="B313" s="114" t="s">
        <v>95</v>
      </c>
      <c r="C313" s="51" t="s">
        <v>86</v>
      </c>
      <c r="D313" s="46"/>
      <c r="E313" s="46" t="s">
        <v>61</v>
      </c>
      <c r="F313" s="46">
        <v>18</v>
      </c>
      <c r="G313" s="46">
        <v>20</v>
      </c>
      <c r="H313" s="84" t="s">
        <v>309</v>
      </c>
      <c r="I313" s="46" t="s">
        <v>310</v>
      </c>
      <c r="J313" s="46">
        <v>1</v>
      </c>
      <c r="K313" s="124" t="s">
        <v>571</v>
      </c>
      <c r="N313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13" s="23" t="e">
        <f>IF(AND(N313&lt;&gt;"",#REF!=""),"Tipologia","")</f>
        <v>#REF!</v>
      </c>
      <c r="P313" s="23" t="e">
        <f>IF(AND(N313&lt;&gt;"",#REF!=""),"Data","")</f>
        <v>#REF!</v>
      </c>
      <c r="Q313" s="23" t="e">
        <f>IF(AND(N313&lt;&gt;"",#REF!=""),"Zona","")</f>
        <v>#REF!</v>
      </c>
      <c r="R313" s="23" t="e">
        <f>IF(AND(N313&lt;&gt;"",#REF!=""),"Circolo","")</f>
        <v>#REF!</v>
      </c>
      <c r="S313" s="12" t="str">
        <f t="shared" si="9"/>
        <v/>
      </c>
      <c r="T313" s="6"/>
      <c r="U313" s="4"/>
      <c r="V313" s="4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</row>
    <row r="314" spans="2:36" ht="21" x14ac:dyDescent="0.25">
      <c r="B314" s="114" t="s">
        <v>402</v>
      </c>
      <c r="C314" s="51" t="s">
        <v>86</v>
      </c>
      <c r="D314" s="46"/>
      <c r="E314" s="46" t="s">
        <v>25</v>
      </c>
      <c r="F314" s="46">
        <v>18</v>
      </c>
      <c r="G314" s="46" t="s">
        <v>80</v>
      </c>
      <c r="H314" s="84" t="s">
        <v>311</v>
      </c>
      <c r="I314" s="46" t="s">
        <v>232</v>
      </c>
      <c r="J314" s="46">
        <v>4</v>
      </c>
      <c r="K314" s="124" t="s">
        <v>566</v>
      </c>
      <c r="N314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14" s="23" t="e">
        <f>IF(AND(N314&lt;&gt;"",#REF!=""),"Tipologia","")</f>
        <v>#REF!</v>
      </c>
      <c r="P314" s="23" t="e">
        <f>IF(AND(N314&lt;&gt;"",#REF!=""),"Data","")</f>
        <v>#REF!</v>
      </c>
      <c r="Q314" s="23" t="e">
        <f>IF(AND(N314&lt;&gt;"",#REF!=""),"Zona","")</f>
        <v>#REF!</v>
      </c>
      <c r="R314" s="23" t="e">
        <f>IF(AND(N314&lt;&gt;"",#REF!=""),"Circolo","")</f>
        <v>#REF!</v>
      </c>
      <c r="S314" s="12" t="str">
        <f t="shared" si="9"/>
        <v/>
      </c>
      <c r="T314" s="6"/>
      <c r="U314" s="4"/>
      <c r="V314" s="4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</row>
    <row r="315" spans="2:36" ht="21" x14ac:dyDescent="0.25">
      <c r="B315" s="114" t="s">
        <v>443</v>
      </c>
      <c r="C315" s="51" t="s">
        <v>86</v>
      </c>
      <c r="D315" s="46"/>
      <c r="E315" s="46" t="s">
        <v>68</v>
      </c>
      <c r="F315" s="46">
        <v>19</v>
      </c>
      <c r="G315" s="46">
        <v>21</v>
      </c>
      <c r="H315" s="84" t="s">
        <v>312</v>
      </c>
      <c r="I315" s="46" t="s">
        <v>313</v>
      </c>
      <c r="J315" s="46">
        <v>3</v>
      </c>
      <c r="K315" s="124" t="s">
        <v>559</v>
      </c>
      <c r="N315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15" s="23" t="e">
        <f>IF(AND(N315&lt;&gt;"",#REF!=""),"Tipologia","")</f>
        <v>#REF!</v>
      </c>
      <c r="P315" s="23" t="e">
        <f>IF(AND(N315&lt;&gt;"",#REF!=""),"Data","")</f>
        <v>#REF!</v>
      </c>
      <c r="Q315" s="23" t="e">
        <f>IF(AND(N315&lt;&gt;"",#REF!=""),"Zona","")</f>
        <v>#REF!</v>
      </c>
      <c r="R315" s="23" t="e">
        <f>IF(AND(N315&lt;&gt;"",#REF!=""),"Circolo","")</f>
        <v>#REF!</v>
      </c>
      <c r="S315" s="12" t="str">
        <f t="shared" si="9"/>
        <v/>
      </c>
      <c r="T315" s="6"/>
      <c r="U315" s="4"/>
      <c r="V315" s="4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</row>
    <row r="316" spans="2:36" ht="21" x14ac:dyDescent="0.25">
      <c r="B316" s="114" t="s">
        <v>413</v>
      </c>
      <c r="C316" s="51" t="s">
        <v>86</v>
      </c>
      <c r="D316" s="46"/>
      <c r="E316" s="46" t="s">
        <v>24</v>
      </c>
      <c r="F316" s="46">
        <v>22</v>
      </c>
      <c r="G316" s="46" t="s">
        <v>80</v>
      </c>
      <c r="H316" s="84" t="s">
        <v>112</v>
      </c>
      <c r="I316" s="46" t="s">
        <v>291</v>
      </c>
      <c r="J316" s="46">
        <v>2</v>
      </c>
      <c r="K316" s="124" t="s">
        <v>555</v>
      </c>
      <c r="N316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16" s="23" t="e">
        <f>IF(AND(N316&lt;&gt;"",#REF!=""),"Tipologia","")</f>
        <v>#REF!</v>
      </c>
      <c r="P316" s="23" t="e">
        <f>IF(AND(N316&lt;&gt;"",#REF!=""),"Data","")</f>
        <v>#REF!</v>
      </c>
      <c r="Q316" s="23" t="e">
        <f>IF(AND(N316&lt;&gt;"",#REF!=""),"Zona","")</f>
        <v>#REF!</v>
      </c>
      <c r="R316" s="23" t="e">
        <f>IF(AND(N316&lt;&gt;"",#REF!=""),"Circolo","")</f>
        <v>#REF!</v>
      </c>
      <c r="S316" s="12" t="str">
        <f t="shared" si="9"/>
        <v/>
      </c>
      <c r="T316" s="6"/>
      <c r="U316" s="4"/>
      <c r="V316" s="4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</row>
    <row r="317" spans="2:36" ht="21" x14ac:dyDescent="0.25">
      <c r="B317" s="114" t="s">
        <v>413</v>
      </c>
      <c r="C317" s="51" t="s">
        <v>86</v>
      </c>
      <c r="D317" s="46" t="s">
        <v>656</v>
      </c>
      <c r="E317" s="46" t="s">
        <v>25</v>
      </c>
      <c r="F317" s="46">
        <v>22</v>
      </c>
      <c r="G317" s="46" t="s">
        <v>80</v>
      </c>
      <c r="H317" s="84" t="s">
        <v>515</v>
      </c>
      <c r="I317" s="46" t="s">
        <v>327</v>
      </c>
      <c r="J317" s="46">
        <v>6</v>
      </c>
      <c r="K317" s="124" t="s">
        <v>555</v>
      </c>
      <c r="N317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17" s="23" t="e">
        <f>IF(AND(N317&lt;&gt;"",#REF!=""),"Tipologia","")</f>
        <v>#REF!</v>
      </c>
      <c r="P317" s="23" t="e">
        <f>IF(AND(N317&lt;&gt;"",#REF!=""),"Data","")</f>
        <v>#REF!</v>
      </c>
      <c r="Q317" s="23" t="e">
        <f>IF(AND(N317&lt;&gt;"",#REF!=""),"Zona","")</f>
        <v>#REF!</v>
      </c>
      <c r="R317" s="23" t="e">
        <f>IF(AND(N317&lt;&gt;"",#REF!=""),"Circolo","")</f>
        <v>#REF!</v>
      </c>
      <c r="S317" s="12" t="str">
        <f t="shared" si="9"/>
        <v/>
      </c>
      <c r="T317" s="6"/>
      <c r="U317" s="4"/>
      <c r="V317" s="4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</row>
    <row r="318" spans="2:36" ht="21" x14ac:dyDescent="0.25">
      <c r="B318" s="114" t="s">
        <v>413</v>
      </c>
      <c r="C318" s="51" t="s">
        <v>86</v>
      </c>
      <c r="D318" s="46"/>
      <c r="E318" s="46" t="s">
        <v>23</v>
      </c>
      <c r="F318" s="46">
        <v>22</v>
      </c>
      <c r="G318" s="46"/>
      <c r="H318" s="84" t="s">
        <v>648</v>
      </c>
      <c r="I318" s="46" t="s">
        <v>172</v>
      </c>
      <c r="J318" s="46">
        <v>7</v>
      </c>
      <c r="K318" s="124" t="s">
        <v>555</v>
      </c>
      <c r="N318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18" s="23" t="e">
        <f>IF(AND(N318&lt;&gt;"",#REF!=""),"Tipologia","")</f>
        <v>#REF!</v>
      </c>
      <c r="P318" s="23" t="e">
        <f>IF(AND(N318&lt;&gt;"",#REF!=""),"Data","")</f>
        <v>#REF!</v>
      </c>
      <c r="Q318" s="23" t="e">
        <f>IF(AND(N318&lt;&gt;"",#REF!=""),"Zona","")</f>
        <v>#REF!</v>
      </c>
      <c r="R318" s="23" t="e">
        <f>IF(AND(N318&lt;&gt;"",#REF!=""),"Circolo","")</f>
        <v>#REF!</v>
      </c>
      <c r="S318" s="12" t="str">
        <f t="shared" si="9"/>
        <v/>
      </c>
      <c r="T318" s="6"/>
      <c r="U318" s="4"/>
      <c r="V318" s="4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</row>
    <row r="319" spans="2:36" ht="21" x14ac:dyDescent="0.25">
      <c r="B319" s="114" t="s">
        <v>413</v>
      </c>
      <c r="C319" s="51" t="s">
        <v>86</v>
      </c>
      <c r="D319" s="46"/>
      <c r="E319" s="46" t="s">
        <v>23</v>
      </c>
      <c r="F319" s="46">
        <v>22</v>
      </c>
      <c r="G319" s="46"/>
      <c r="H319" s="84" t="s">
        <v>649</v>
      </c>
      <c r="I319" s="46" t="s">
        <v>206</v>
      </c>
      <c r="J319" s="46">
        <v>7</v>
      </c>
      <c r="K319" s="124" t="s">
        <v>555</v>
      </c>
      <c r="N319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19" s="23" t="e">
        <f>IF(AND(N319&lt;&gt;"",#REF!=""),"Tipologia","")</f>
        <v>#REF!</v>
      </c>
      <c r="P319" s="23" t="e">
        <f>IF(AND(N319&lt;&gt;"",#REF!=""),"Data","")</f>
        <v>#REF!</v>
      </c>
      <c r="Q319" s="23" t="e">
        <f>IF(AND(N319&lt;&gt;"",#REF!=""),"Zona","")</f>
        <v>#REF!</v>
      </c>
      <c r="R319" s="23" t="e">
        <f>IF(AND(N319&lt;&gt;"",#REF!=""),"Circolo","")</f>
        <v>#REF!</v>
      </c>
      <c r="S319" s="12" t="str">
        <f t="shared" si="9"/>
        <v/>
      </c>
      <c r="T319" s="6"/>
      <c r="U319" s="4"/>
      <c r="V319" s="4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</row>
    <row r="320" spans="2:36" ht="21" x14ac:dyDescent="0.25">
      <c r="B320" s="114" t="s">
        <v>444</v>
      </c>
      <c r="C320" s="51" t="s">
        <v>86</v>
      </c>
      <c r="D320" s="46"/>
      <c r="E320" s="46" t="s">
        <v>21</v>
      </c>
      <c r="F320" s="46">
        <v>24</v>
      </c>
      <c r="G320" s="46">
        <v>26</v>
      </c>
      <c r="H320" s="84" t="s">
        <v>316</v>
      </c>
      <c r="I320" s="46" t="s">
        <v>250</v>
      </c>
      <c r="J320" s="46">
        <v>5</v>
      </c>
      <c r="K320" s="124" t="s">
        <v>574</v>
      </c>
      <c r="N320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20" s="23" t="e">
        <f>IF(AND(N320&lt;&gt;"",#REF!=""),"Tipologia","")</f>
        <v>#REF!</v>
      </c>
      <c r="P320" s="23" t="e">
        <f>IF(AND(N320&lt;&gt;"",#REF!=""),"Data","")</f>
        <v>#REF!</v>
      </c>
      <c r="Q320" s="23" t="e">
        <f>IF(AND(N320&lt;&gt;"",#REF!=""),"Zona","")</f>
        <v>#REF!</v>
      </c>
      <c r="R320" s="23" t="e">
        <f>IF(AND(N320&lt;&gt;"",#REF!=""),"Circolo","")</f>
        <v>#REF!</v>
      </c>
      <c r="S320" s="12" t="str">
        <f t="shared" si="9"/>
        <v/>
      </c>
      <c r="T320" s="6"/>
      <c r="U320" s="4"/>
      <c r="V320" s="4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</row>
    <row r="321" spans="2:36" ht="21" x14ac:dyDescent="0.25">
      <c r="B321" s="114" t="s">
        <v>444</v>
      </c>
      <c r="C321" s="51" t="s">
        <v>86</v>
      </c>
      <c r="D321" s="46"/>
      <c r="E321" s="46" t="s">
        <v>21</v>
      </c>
      <c r="F321" s="46">
        <v>24</v>
      </c>
      <c r="G321" s="46">
        <v>26</v>
      </c>
      <c r="H321" s="84" t="s">
        <v>317</v>
      </c>
      <c r="I321" s="46" t="s">
        <v>217</v>
      </c>
      <c r="J321" s="46">
        <v>5</v>
      </c>
      <c r="K321" s="124" t="s">
        <v>574</v>
      </c>
      <c r="N321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21" s="23" t="e">
        <f>IF(AND(N321&lt;&gt;"",#REF!=""),"Tipologia","")</f>
        <v>#REF!</v>
      </c>
      <c r="P321" s="23" t="e">
        <f>IF(AND(N321&lt;&gt;"",#REF!=""),"Data","")</f>
        <v>#REF!</v>
      </c>
      <c r="Q321" s="23" t="e">
        <f>IF(AND(N321&lt;&gt;"",#REF!=""),"Zona","")</f>
        <v>#REF!</v>
      </c>
      <c r="R321" s="23" t="e">
        <f>IF(AND(N321&lt;&gt;"",#REF!=""),"Circolo","")</f>
        <v>#REF!</v>
      </c>
      <c r="S321" s="12" t="str">
        <f t="shared" si="9"/>
        <v/>
      </c>
      <c r="T321" s="6"/>
      <c r="U321" s="4"/>
      <c r="V321" s="4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</row>
    <row r="322" spans="2:36" ht="21" x14ac:dyDescent="0.25">
      <c r="B322" s="114" t="s">
        <v>444</v>
      </c>
      <c r="C322" s="51" t="s">
        <v>86</v>
      </c>
      <c r="D322" s="46"/>
      <c r="E322" s="46" t="s">
        <v>21</v>
      </c>
      <c r="F322" s="46">
        <v>24</v>
      </c>
      <c r="G322" s="46">
        <v>26</v>
      </c>
      <c r="H322" s="84" t="s">
        <v>318</v>
      </c>
      <c r="I322" s="46" t="s">
        <v>319</v>
      </c>
      <c r="J322" s="46">
        <v>5</v>
      </c>
      <c r="K322" s="124" t="s">
        <v>574</v>
      </c>
      <c r="N322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22" s="23" t="e">
        <f>IF(AND(N322&lt;&gt;"",#REF!=""),"Tipologia","")</f>
        <v>#REF!</v>
      </c>
      <c r="P322" s="23" t="e">
        <f>IF(AND(N322&lt;&gt;"",#REF!=""),"Data","")</f>
        <v>#REF!</v>
      </c>
      <c r="Q322" s="23" t="e">
        <f>IF(AND(N322&lt;&gt;"",#REF!=""),"Zona","")</f>
        <v>#REF!</v>
      </c>
      <c r="R322" s="23" t="e">
        <f>IF(AND(N322&lt;&gt;"",#REF!=""),"Circolo","")</f>
        <v>#REF!</v>
      </c>
      <c r="S322" s="12" t="str">
        <f t="shared" si="9"/>
        <v/>
      </c>
      <c r="T322" s="6"/>
      <c r="U322" s="4"/>
      <c r="V322" s="4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</row>
    <row r="323" spans="2:36" ht="21" x14ac:dyDescent="0.25">
      <c r="B323" s="114" t="s">
        <v>103</v>
      </c>
      <c r="C323" s="51" t="s">
        <v>86</v>
      </c>
      <c r="D323" s="46"/>
      <c r="E323" s="46" t="s">
        <v>25</v>
      </c>
      <c r="F323" s="46">
        <v>27</v>
      </c>
      <c r="G323" s="46" t="s">
        <v>80</v>
      </c>
      <c r="H323" s="84" t="s">
        <v>305</v>
      </c>
      <c r="I323" s="46" t="s">
        <v>320</v>
      </c>
      <c r="J323" s="46">
        <v>3</v>
      </c>
      <c r="K323" s="124" t="s">
        <v>553</v>
      </c>
      <c r="N323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23" s="23" t="e">
        <f>IF(AND(N323&lt;&gt;"",#REF!=""),"Tipologia","")</f>
        <v>#REF!</v>
      </c>
      <c r="P323" s="23" t="e">
        <f>IF(AND(N323&lt;&gt;"",#REF!=""),"Data","")</f>
        <v>#REF!</v>
      </c>
      <c r="Q323" s="23" t="e">
        <f>IF(AND(N323&lt;&gt;"",#REF!=""),"Zona","")</f>
        <v>#REF!</v>
      </c>
      <c r="R323" s="23" t="e">
        <f>IF(AND(N323&lt;&gt;"",#REF!=""),"Circolo","")</f>
        <v>#REF!</v>
      </c>
      <c r="S323" s="12" t="str">
        <f t="shared" si="9"/>
        <v/>
      </c>
      <c r="T323" s="6"/>
      <c r="U323" s="4"/>
      <c r="V323" s="4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</row>
    <row r="324" spans="2:36" ht="21" x14ac:dyDescent="0.25">
      <c r="B324" s="114" t="s">
        <v>104</v>
      </c>
      <c r="C324" s="51" t="s">
        <v>86</v>
      </c>
      <c r="D324" s="46"/>
      <c r="E324" s="46" t="s">
        <v>24</v>
      </c>
      <c r="F324" s="46">
        <v>28</v>
      </c>
      <c r="G324" s="46" t="s">
        <v>80</v>
      </c>
      <c r="H324" s="84" t="s">
        <v>66</v>
      </c>
      <c r="I324" s="46" t="s">
        <v>321</v>
      </c>
      <c r="J324" s="46">
        <v>5</v>
      </c>
      <c r="K324" s="124" t="s">
        <v>554</v>
      </c>
      <c r="N324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24" s="23" t="e">
        <f>IF(AND(N324&lt;&gt;"",#REF!=""),"Tipologia","")</f>
        <v>#REF!</v>
      </c>
      <c r="P324" s="23" t="e">
        <f>IF(AND(N324&lt;&gt;"",#REF!=""),"Data","")</f>
        <v>#REF!</v>
      </c>
      <c r="Q324" s="23" t="e">
        <f>IF(AND(N324&lt;&gt;"",#REF!=""),"Zona","")</f>
        <v>#REF!</v>
      </c>
      <c r="R324" s="23" t="e">
        <f>IF(AND(N324&lt;&gt;"",#REF!=""),"Circolo","")</f>
        <v>#REF!</v>
      </c>
      <c r="S324" s="12" t="str">
        <f t="shared" si="9"/>
        <v/>
      </c>
      <c r="T324" s="6"/>
      <c r="U324" s="4"/>
      <c r="V324" s="4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</row>
    <row r="325" spans="2:36" ht="21" x14ac:dyDescent="0.25">
      <c r="B325" s="114" t="s">
        <v>104</v>
      </c>
      <c r="C325" s="51" t="s">
        <v>86</v>
      </c>
      <c r="D325" s="46"/>
      <c r="E325" s="46" t="s">
        <v>23</v>
      </c>
      <c r="F325" s="46">
        <v>28</v>
      </c>
      <c r="G325" s="46"/>
      <c r="H325" s="84" t="s">
        <v>643</v>
      </c>
      <c r="I325" s="46" t="s">
        <v>635</v>
      </c>
      <c r="J325" s="46">
        <v>7</v>
      </c>
      <c r="K325" s="124" t="s">
        <v>554</v>
      </c>
      <c r="N325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25" s="23" t="e">
        <f>IF(AND(N325&lt;&gt;"",#REF!=""),"Tipologia","")</f>
        <v>#REF!</v>
      </c>
      <c r="P325" s="23" t="e">
        <f>IF(AND(N325&lt;&gt;"",#REF!=""),"Data","")</f>
        <v>#REF!</v>
      </c>
      <c r="Q325" s="23" t="e">
        <f>IF(AND(N325&lt;&gt;"",#REF!=""),"Zona","")</f>
        <v>#REF!</v>
      </c>
      <c r="R325" s="23" t="e">
        <f>IF(AND(N325&lt;&gt;"",#REF!=""),"Circolo","")</f>
        <v>#REF!</v>
      </c>
      <c r="S325" s="12" t="str">
        <f t="shared" si="9"/>
        <v/>
      </c>
      <c r="T325" s="6"/>
      <c r="U325" s="4"/>
      <c r="V325" s="4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</row>
    <row r="326" spans="2:36" ht="21" x14ac:dyDescent="0.25">
      <c r="B326" s="114" t="s">
        <v>104</v>
      </c>
      <c r="C326" s="51" t="s">
        <v>86</v>
      </c>
      <c r="D326" s="46"/>
      <c r="E326" s="46" t="s">
        <v>23</v>
      </c>
      <c r="F326" s="46">
        <v>28</v>
      </c>
      <c r="G326" s="46"/>
      <c r="H326" s="84" t="s">
        <v>648</v>
      </c>
      <c r="I326" s="46" t="s">
        <v>172</v>
      </c>
      <c r="J326" s="46"/>
      <c r="K326" s="124" t="s">
        <v>554</v>
      </c>
      <c r="N326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26" s="23" t="e">
        <f>IF(AND(N326&lt;&gt;"",#REF!=""),"Tipologia","")</f>
        <v>#REF!</v>
      </c>
      <c r="P326" s="23" t="e">
        <f>IF(AND(N326&lt;&gt;"",#REF!=""),"Data","")</f>
        <v>#REF!</v>
      </c>
      <c r="Q326" s="23" t="e">
        <f>IF(AND(N326&lt;&gt;"",#REF!=""),"Zona","")</f>
        <v>#REF!</v>
      </c>
      <c r="R326" s="23" t="e">
        <f>IF(AND(N326&lt;&gt;"",#REF!=""),"Circolo","")</f>
        <v>#REF!</v>
      </c>
      <c r="S326" s="12" t="str">
        <f t="shared" si="9"/>
        <v/>
      </c>
      <c r="T326" s="6"/>
      <c r="U326" s="4"/>
      <c r="V326" s="4"/>
      <c r="AJ326" s="3"/>
    </row>
    <row r="327" spans="2:36" ht="21" x14ac:dyDescent="0.25">
      <c r="B327" s="114" t="s">
        <v>445</v>
      </c>
      <c r="C327" s="51" t="s">
        <v>86</v>
      </c>
      <c r="D327" s="46"/>
      <c r="E327" s="46" t="s">
        <v>36</v>
      </c>
      <c r="F327" s="46">
        <v>29</v>
      </c>
      <c r="G327" s="46">
        <v>31</v>
      </c>
      <c r="H327" s="84" t="s">
        <v>322</v>
      </c>
      <c r="I327" s="46" t="s">
        <v>186</v>
      </c>
      <c r="J327" s="46">
        <v>1</v>
      </c>
      <c r="K327" s="124" t="s">
        <v>573</v>
      </c>
      <c r="N327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27" s="23" t="e">
        <f>IF(AND(N327&lt;&gt;"",#REF!=""),"Tipologia","")</f>
        <v>#REF!</v>
      </c>
      <c r="P327" s="23" t="e">
        <f>IF(AND(N327&lt;&gt;"",#REF!=""),"Data","")</f>
        <v>#REF!</v>
      </c>
      <c r="Q327" s="23" t="e">
        <f>IF(AND(N327&lt;&gt;"",#REF!=""),"Zona","")</f>
        <v>#REF!</v>
      </c>
      <c r="R327" s="23" t="e">
        <f>IF(AND(N327&lt;&gt;"",#REF!=""),"Circolo","")</f>
        <v>#REF!</v>
      </c>
      <c r="S327" s="12" t="str">
        <f t="shared" si="9"/>
        <v/>
      </c>
      <c r="T327" s="6"/>
      <c r="U327" s="4"/>
      <c r="V327" s="4"/>
      <c r="AJ327" s="3"/>
    </row>
    <row r="328" spans="2:36" ht="21" x14ac:dyDescent="0.25">
      <c r="B328" s="114" t="s">
        <v>445</v>
      </c>
      <c r="C328" s="51" t="s">
        <v>86</v>
      </c>
      <c r="D328" s="46"/>
      <c r="E328" s="46" t="s">
        <v>36</v>
      </c>
      <c r="F328" s="46">
        <v>29</v>
      </c>
      <c r="G328" s="46">
        <v>31</v>
      </c>
      <c r="H328" s="84" t="s">
        <v>323</v>
      </c>
      <c r="I328" s="46" t="s">
        <v>62</v>
      </c>
      <c r="J328" s="46">
        <v>3</v>
      </c>
      <c r="K328" s="124" t="s">
        <v>573</v>
      </c>
      <c r="N328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28" s="23" t="e">
        <f>IF(AND(N328&lt;&gt;"",#REF!=""),"Tipologia","")</f>
        <v>#REF!</v>
      </c>
      <c r="P328" s="23" t="e">
        <f>IF(AND(N328&lt;&gt;"",#REF!=""),"Data","")</f>
        <v>#REF!</v>
      </c>
      <c r="Q328" s="23" t="e">
        <f>IF(AND(N328&lt;&gt;"",#REF!=""),"Zona","")</f>
        <v>#REF!</v>
      </c>
      <c r="R328" s="23" t="e">
        <f>IF(AND(N328&lt;&gt;"",#REF!=""),"Circolo","")</f>
        <v>#REF!</v>
      </c>
      <c r="S328" s="12" t="str">
        <f t="shared" si="9"/>
        <v/>
      </c>
      <c r="T328" s="6"/>
      <c r="U328" s="4"/>
      <c r="V328" s="4"/>
      <c r="AJ328" s="3"/>
    </row>
    <row r="329" spans="2:36" ht="21" x14ac:dyDescent="0.25">
      <c r="B329" s="114" t="s">
        <v>416</v>
      </c>
      <c r="C329" s="51" t="s">
        <v>86</v>
      </c>
      <c r="D329" s="46"/>
      <c r="E329" s="46" t="s">
        <v>24</v>
      </c>
      <c r="F329" s="46">
        <v>29</v>
      </c>
      <c r="G329" s="46" t="s">
        <v>80</v>
      </c>
      <c r="H329" s="84" t="s">
        <v>324</v>
      </c>
      <c r="I329" s="46" t="s">
        <v>325</v>
      </c>
      <c r="J329" s="46">
        <v>3</v>
      </c>
      <c r="K329" s="124" t="s">
        <v>555</v>
      </c>
      <c r="N329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29" s="23" t="e">
        <f>IF(AND(N329&lt;&gt;"",#REF!=""),"Tipologia","")</f>
        <v>#REF!</v>
      </c>
      <c r="P329" s="23" t="e">
        <f>IF(AND(N329&lt;&gt;"",#REF!=""),"Data","")</f>
        <v>#REF!</v>
      </c>
      <c r="Q329" s="23" t="e">
        <f>IF(AND(N329&lt;&gt;"",#REF!=""),"Zona","")</f>
        <v>#REF!</v>
      </c>
      <c r="R329" s="23" t="e">
        <f>IF(AND(N329&lt;&gt;"",#REF!=""),"Circolo","")</f>
        <v>#REF!</v>
      </c>
      <c r="S329" s="12" t="str">
        <f t="shared" si="9"/>
        <v/>
      </c>
      <c r="T329" s="6"/>
      <c r="U329" s="4"/>
      <c r="V329" s="4"/>
      <c r="AJ329" s="3"/>
    </row>
    <row r="330" spans="2:36" ht="21" x14ac:dyDescent="0.25">
      <c r="B330" s="114" t="s">
        <v>416</v>
      </c>
      <c r="C330" s="51" t="s">
        <v>86</v>
      </c>
      <c r="D330" s="46"/>
      <c r="E330" s="46" t="s">
        <v>23</v>
      </c>
      <c r="F330" s="46">
        <v>29</v>
      </c>
      <c r="G330" s="46"/>
      <c r="H330" s="84" t="s">
        <v>471</v>
      </c>
      <c r="I330" s="46" t="s">
        <v>127</v>
      </c>
      <c r="J330" s="46">
        <v>4</v>
      </c>
      <c r="K330" s="124" t="s">
        <v>555</v>
      </c>
      <c r="N330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30" s="23" t="e">
        <f>IF(AND(N330&lt;&gt;"",#REF!=""),"Tipologia","")</f>
        <v>#REF!</v>
      </c>
      <c r="P330" s="23" t="e">
        <f>IF(AND(N330&lt;&gt;"",#REF!=""),"Data","")</f>
        <v>#REF!</v>
      </c>
      <c r="Q330" s="23" t="e">
        <f>IF(AND(N330&lt;&gt;"",#REF!=""),"Zona","")</f>
        <v>#REF!</v>
      </c>
      <c r="R330" s="23" t="e">
        <f>IF(AND(N330&lt;&gt;"",#REF!=""),"Circolo","")</f>
        <v>#REF!</v>
      </c>
      <c r="S330" s="12" t="str">
        <f t="shared" si="9"/>
        <v/>
      </c>
      <c r="T330" s="6"/>
      <c r="U330" s="4"/>
      <c r="V330" s="4"/>
    </row>
    <row r="331" spans="2:36" ht="21" x14ac:dyDescent="0.25">
      <c r="B331" s="114" t="s">
        <v>416</v>
      </c>
      <c r="C331" s="51" t="s">
        <v>86</v>
      </c>
      <c r="D331" s="46"/>
      <c r="E331" s="46" t="s">
        <v>24</v>
      </c>
      <c r="F331" s="46">
        <v>29</v>
      </c>
      <c r="G331" s="46" t="s">
        <v>80</v>
      </c>
      <c r="H331" s="84" t="s">
        <v>326</v>
      </c>
      <c r="I331" s="46" t="s">
        <v>327</v>
      </c>
      <c r="J331" s="46">
        <v>6</v>
      </c>
      <c r="K331" s="124" t="s">
        <v>555</v>
      </c>
      <c r="N331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31" s="23" t="e">
        <f>IF(AND(N331&lt;&gt;"",#REF!=""),"Tipologia","")</f>
        <v>#REF!</v>
      </c>
      <c r="P331" s="23" t="e">
        <f>IF(AND(N331&lt;&gt;"",#REF!=""),"Data","")</f>
        <v>#REF!</v>
      </c>
      <c r="Q331" s="23" t="e">
        <f>IF(AND(N331&lt;&gt;"",#REF!=""),"Zona","")</f>
        <v>#REF!</v>
      </c>
      <c r="R331" s="23" t="e">
        <f>IF(AND(N331&lt;&gt;"",#REF!=""),"Circolo","")</f>
        <v>#REF!</v>
      </c>
      <c r="S331" s="12" t="str">
        <f t="shared" si="9"/>
        <v/>
      </c>
      <c r="T331" s="6"/>
      <c r="U331" s="4"/>
      <c r="V331" s="4"/>
    </row>
    <row r="332" spans="2:36" ht="21" x14ac:dyDescent="0.25">
      <c r="B332" s="114" t="s">
        <v>416</v>
      </c>
      <c r="C332" s="51" t="s">
        <v>86</v>
      </c>
      <c r="D332" s="46"/>
      <c r="E332" s="46" t="s">
        <v>23</v>
      </c>
      <c r="F332" s="46">
        <v>29</v>
      </c>
      <c r="G332" s="46"/>
      <c r="H332" s="84" t="s">
        <v>653</v>
      </c>
      <c r="I332" s="46" t="s">
        <v>259</v>
      </c>
      <c r="J332" s="46">
        <v>7</v>
      </c>
      <c r="K332" s="124" t="s">
        <v>555</v>
      </c>
      <c r="N332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32" s="23" t="e">
        <f>IF(AND(N332&lt;&gt;"",#REF!=""),"Tipologia","")</f>
        <v>#REF!</v>
      </c>
      <c r="P332" s="23" t="e">
        <f>IF(AND(N332&lt;&gt;"",#REF!=""),"Data","")</f>
        <v>#REF!</v>
      </c>
      <c r="Q332" s="23" t="e">
        <f>IF(AND(N332&lt;&gt;"",#REF!=""),"Zona","")</f>
        <v>#REF!</v>
      </c>
      <c r="R332" s="23" t="e">
        <f>IF(AND(N332&lt;&gt;"",#REF!=""),"Circolo","")</f>
        <v>#REF!</v>
      </c>
      <c r="S332" s="12" t="str">
        <f t="shared" si="9"/>
        <v/>
      </c>
      <c r="T332" s="6"/>
      <c r="U332" s="4"/>
      <c r="V332" s="4"/>
    </row>
    <row r="333" spans="2:36" ht="21" x14ac:dyDescent="0.25">
      <c r="B333" s="114" t="s">
        <v>418</v>
      </c>
      <c r="C333" s="51" t="s">
        <v>86</v>
      </c>
      <c r="D333" s="46"/>
      <c r="E333" s="46" t="s">
        <v>24</v>
      </c>
      <c r="F333" s="46">
        <v>30</v>
      </c>
      <c r="G333" s="46" t="s">
        <v>80</v>
      </c>
      <c r="H333" s="84" t="s">
        <v>112</v>
      </c>
      <c r="I333" s="46" t="s">
        <v>241</v>
      </c>
      <c r="J333" s="46">
        <v>2</v>
      </c>
      <c r="K333" s="124" t="s">
        <v>557</v>
      </c>
      <c r="N333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33" s="23" t="e">
        <f>IF(AND(N333&lt;&gt;"",#REF!=""),"Tipologia","")</f>
        <v>#REF!</v>
      </c>
      <c r="P333" s="23" t="e">
        <f>IF(AND(N333&lt;&gt;"",#REF!=""),"Data","")</f>
        <v>#REF!</v>
      </c>
      <c r="Q333" s="23" t="e">
        <f>IF(AND(N333&lt;&gt;"",#REF!=""),"Zona","")</f>
        <v>#REF!</v>
      </c>
      <c r="R333" s="23" t="e">
        <f>IF(AND(N333&lt;&gt;"",#REF!=""),"Circolo","")</f>
        <v>#REF!</v>
      </c>
      <c r="S333" s="12" t="str">
        <f t="shared" si="9"/>
        <v/>
      </c>
      <c r="T333" s="6"/>
      <c r="U333" s="4"/>
      <c r="V333" s="4"/>
    </row>
    <row r="334" spans="2:36" ht="21" x14ac:dyDescent="0.25">
      <c r="B334" s="114" t="s">
        <v>446</v>
      </c>
      <c r="C334" s="51" t="s">
        <v>86</v>
      </c>
      <c r="D334" s="46"/>
      <c r="E334" s="46" t="s">
        <v>22</v>
      </c>
      <c r="F334" s="46">
        <v>30</v>
      </c>
      <c r="G334" s="46">
        <v>31</v>
      </c>
      <c r="H334" s="84" t="s">
        <v>328</v>
      </c>
      <c r="I334" s="46" t="s">
        <v>132</v>
      </c>
      <c r="J334" s="46">
        <v>4</v>
      </c>
      <c r="K334" s="124" t="s">
        <v>575</v>
      </c>
      <c r="N334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34" s="23" t="e">
        <f>IF(AND(N334&lt;&gt;"",#REF!=""),"Tipologia","")</f>
        <v>#REF!</v>
      </c>
      <c r="P334" s="23" t="e">
        <f>IF(AND(N334&lt;&gt;"",#REF!=""),"Data","")</f>
        <v>#REF!</v>
      </c>
      <c r="Q334" s="23" t="e">
        <f>IF(AND(N334&lt;&gt;"",#REF!=""),"Zona","")</f>
        <v>#REF!</v>
      </c>
      <c r="R334" s="23" t="e">
        <f>IF(AND(N334&lt;&gt;"",#REF!=""),"Circolo","")</f>
        <v>#REF!</v>
      </c>
      <c r="S334" s="12" t="str">
        <f t="shared" si="9"/>
        <v/>
      </c>
      <c r="T334" s="6"/>
      <c r="U334" s="4"/>
      <c r="V334" s="4"/>
    </row>
    <row r="335" spans="2:36" ht="21" x14ac:dyDescent="0.25">
      <c r="B335" s="114" t="s">
        <v>651</v>
      </c>
      <c r="C335" s="51" t="s">
        <v>86</v>
      </c>
      <c r="D335" s="46"/>
      <c r="E335" s="46" t="s">
        <v>22</v>
      </c>
      <c r="F335" s="46">
        <v>31</v>
      </c>
      <c r="G335" s="46" t="s">
        <v>650</v>
      </c>
      <c r="H335" s="84" t="s">
        <v>600</v>
      </c>
      <c r="I335" s="46" t="s">
        <v>295</v>
      </c>
      <c r="J335" s="46">
        <v>1</v>
      </c>
      <c r="K335" s="124" t="s">
        <v>666</v>
      </c>
      <c r="N335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35" s="23" t="e">
        <f>IF(AND(N335&lt;&gt;"",#REF!=""),"Tipologia","")</f>
        <v>#REF!</v>
      </c>
      <c r="P335" s="23" t="e">
        <f>IF(AND(N335&lt;&gt;"",#REF!=""),"Data","")</f>
        <v>#REF!</v>
      </c>
      <c r="Q335" s="23" t="e">
        <f>IF(AND(N335&lt;&gt;"",#REF!=""),"Zona","")</f>
        <v>#REF!</v>
      </c>
      <c r="R335" s="23" t="e">
        <f>IF(AND(N335&lt;&gt;"",#REF!=""),"Circolo","")</f>
        <v>#REF!</v>
      </c>
      <c r="S335" s="12" t="str">
        <f t="shared" si="9"/>
        <v/>
      </c>
      <c r="T335" s="6"/>
      <c r="U335" s="4"/>
      <c r="V335" s="4"/>
    </row>
    <row r="336" spans="2:36" ht="21" x14ac:dyDescent="0.25">
      <c r="B336" s="114" t="s">
        <v>419</v>
      </c>
      <c r="C336" s="51" t="s">
        <v>86</v>
      </c>
      <c r="D336" s="46" t="s">
        <v>656</v>
      </c>
      <c r="E336" s="46" t="s">
        <v>24</v>
      </c>
      <c r="F336" s="46">
        <v>31</v>
      </c>
      <c r="G336" s="46" t="s">
        <v>80</v>
      </c>
      <c r="H336" s="84" t="s">
        <v>329</v>
      </c>
      <c r="I336" s="46" t="s">
        <v>235</v>
      </c>
      <c r="J336" s="46">
        <v>3</v>
      </c>
      <c r="K336" s="124" t="s">
        <v>565</v>
      </c>
      <c r="N336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36" s="23" t="e">
        <f>IF(AND(N336&lt;&gt;"",#REF!=""),"Tipologia","")</f>
        <v>#REF!</v>
      </c>
      <c r="P336" s="23" t="e">
        <f>IF(AND(N336&lt;&gt;"",#REF!=""),"Data","")</f>
        <v>#REF!</v>
      </c>
      <c r="Q336" s="23" t="e">
        <f>IF(AND(N336&lt;&gt;"",#REF!=""),"Zona","")</f>
        <v>#REF!</v>
      </c>
      <c r="R336" s="23" t="e">
        <f>IF(AND(N336&lt;&gt;"",#REF!=""),"Circolo","")</f>
        <v>#REF!</v>
      </c>
      <c r="S336" s="12" t="str">
        <f t="shared" si="9"/>
        <v/>
      </c>
      <c r="T336" s="6"/>
      <c r="U336" s="4"/>
      <c r="V336" s="4"/>
    </row>
    <row r="337" spans="2:22" ht="21" x14ac:dyDescent="0.25">
      <c r="B337" s="114" t="s">
        <v>80</v>
      </c>
      <c r="C337" s="51" t="s">
        <v>87</v>
      </c>
      <c r="D337" s="46"/>
      <c r="E337" s="46"/>
      <c r="F337" s="46"/>
      <c r="G337" s="46" t="s">
        <v>80</v>
      </c>
      <c r="H337" s="84" t="s">
        <v>7</v>
      </c>
      <c r="I337" s="46"/>
      <c r="J337" s="46"/>
      <c r="K337" s="124" t="s">
        <v>80</v>
      </c>
      <c r="N337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37" s="23" t="e">
        <f>IF(AND(N337&lt;&gt;"",#REF!=""),"Tipologia","")</f>
        <v>#REF!</v>
      </c>
      <c r="P337" s="23" t="e">
        <f>IF(AND(N337&lt;&gt;"",#REF!=""),"Data","")</f>
        <v>#REF!</v>
      </c>
      <c r="Q337" s="23" t="e">
        <f>IF(AND(N337&lt;&gt;"",#REF!=""),"Zona","")</f>
        <v>#REF!</v>
      </c>
      <c r="R337" s="23" t="e">
        <f>IF(AND(N337&lt;&gt;"",#REF!=""),"Circolo","")</f>
        <v>#REF!</v>
      </c>
      <c r="S337" s="12" t="str">
        <f t="shared" si="9"/>
        <v/>
      </c>
      <c r="T337" s="6"/>
      <c r="U337" s="4"/>
      <c r="V337" s="4"/>
    </row>
    <row r="338" spans="2:22" ht="21" x14ac:dyDescent="0.25">
      <c r="B338" s="114" t="s">
        <v>391</v>
      </c>
      <c r="C338" s="51" t="s">
        <v>87</v>
      </c>
      <c r="D338" s="46" t="s">
        <v>656</v>
      </c>
      <c r="E338" s="46" t="s">
        <v>24</v>
      </c>
      <c r="F338" s="46">
        <v>1</v>
      </c>
      <c r="G338" s="46" t="s">
        <v>80</v>
      </c>
      <c r="H338" s="84" t="s">
        <v>112</v>
      </c>
      <c r="I338" s="46" t="s">
        <v>273</v>
      </c>
      <c r="J338" s="46">
        <v>2</v>
      </c>
      <c r="K338" s="124" t="s">
        <v>566</v>
      </c>
      <c r="N338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38" s="23" t="e">
        <f>IF(AND(N338&lt;&gt;"",#REF!=""),"Tipologia","")</f>
        <v>#REF!</v>
      </c>
      <c r="P338" s="23" t="e">
        <f>IF(AND(N338&lt;&gt;"",#REF!=""),"Data","")</f>
        <v>#REF!</v>
      </c>
      <c r="Q338" s="23" t="e">
        <f>IF(AND(N338&lt;&gt;"",#REF!=""),"Zona","")</f>
        <v>#REF!</v>
      </c>
      <c r="R338" s="23" t="e">
        <f>IF(AND(N338&lt;&gt;"",#REF!=""),"Circolo","")</f>
        <v>#REF!</v>
      </c>
      <c r="S338" s="12" t="str">
        <f t="shared" si="9"/>
        <v/>
      </c>
      <c r="T338" s="6"/>
      <c r="U338" s="4"/>
      <c r="V338" s="4"/>
    </row>
    <row r="339" spans="2:22" ht="21" x14ac:dyDescent="0.25">
      <c r="B339" s="114" t="s">
        <v>391</v>
      </c>
      <c r="C339" s="51" t="s">
        <v>87</v>
      </c>
      <c r="D339" s="46"/>
      <c r="E339" s="46" t="s">
        <v>24</v>
      </c>
      <c r="F339" s="46">
        <v>1</v>
      </c>
      <c r="G339" s="46" t="s">
        <v>80</v>
      </c>
      <c r="H339" s="84" t="s">
        <v>315</v>
      </c>
      <c r="I339" s="46" t="s">
        <v>132</v>
      </c>
      <c r="J339" s="46">
        <v>4</v>
      </c>
      <c r="K339" s="124" t="s">
        <v>566</v>
      </c>
      <c r="N339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39" s="23" t="e">
        <f>IF(AND(N339&lt;&gt;"",#REF!=""),"Tipologia","")</f>
        <v>#REF!</v>
      </c>
      <c r="P339" s="23" t="e">
        <f>IF(AND(N339&lt;&gt;"",#REF!=""),"Data","")</f>
        <v>#REF!</v>
      </c>
      <c r="Q339" s="23" t="e">
        <f>IF(AND(N339&lt;&gt;"",#REF!=""),"Zona","")</f>
        <v>#REF!</v>
      </c>
      <c r="R339" s="23" t="e">
        <f>IF(AND(N339&lt;&gt;"",#REF!=""),"Circolo","")</f>
        <v>#REF!</v>
      </c>
      <c r="S339" s="12" t="str">
        <f t="shared" si="9"/>
        <v/>
      </c>
      <c r="T339" s="6"/>
      <c r="U339" s="4"/>
      <c r="V339" s="4"/>
    </row>
    <row r="340" spans="2:22" ht="21" x14ac:dyDescent="0.25">
      <c r="B340" s="114" t="s">
        <v>396</v>
      </c>
      <c r="C340" s="51" t="s">
        <v>87</v>
      </c>
      <c r="D340" s="46"/>
      <c r="E340" s="46" t="s">
        <v>25</v>
      </c>
      <c r="F340" s="46">
        <v>6</v>
      </c>
      <c r="G340" s="46" t="s">
        <v>80</v>
      </c>
      <c r="H340" s="84" t="s">
        <v>470</v>
      </c>
      <c r="I340" s="46" t="s">
        <v>147</v>
      </c>
      <c r="J340" s="46">
        <v>2</v>
      </c>
      <c r="K340" s="124" t="s">
        <v>557</v>
      </c>
      <c r="N340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40" s="23" t="e">
        <f>IF(AND(N340&lt;&gt;"",#REF!=""),"Tipologia","")</f>
        <v>#REF!</v>
      </c>
      <c r="P340" s="23" t="e">
        <f>IF(AND(N340&lt;&gt;"",#REF!=""),"Data","")</f>
        <v>#REF!</v>
      </c>
      <c r="Q340" s="23" t="e">
        <f>IF(AND(N340&lt;&gt;"",#REF!=""),"Zona","")</f>
        <v>#REF!</v>
      </c>
      <c r="R340" s="23" t="e">
        <f>IF(AND(N340&lt;&gt;"",#REF!=""),"Circolo","")</f>
        <v>#REF!</v>
      </c>
      <c r="S340" s="12" t="str">
        <f t="shared" si="9"/>
        <v/>
      </c>
      <c r="T340" s="6"/>
      <c r="U340" s="4"/>
      <c r="V340" s="4"/>
    </row>
    <row r="341" spans="2:22" ht="21" x14ac:dyDescent="0.25">
      <c r="B341" s="114" t="s">
        <v>396</v>
      </c>
      <c r="C341" s="51" t="s">
        <v>87</v>
      </c>
      <c r="D341" s="46"/>
      <c r="E341" s="46" t="s">
        <v>25</v>
      </c>
      <c r="F341" s="46">
        <v>6</v>
      </c>
      <c r="G341" s="46"/>
      <c r="H341" s="84" t="s">
        <v>144</v>
      </c>
      <c r="I341" s="46" t="s">
        <v>201</v>
      </c>
      <c r="J341" s="46">
        <v>4</v>
      </c>
      <c r="K341" s="124" t="s">
        <v>557</v>
      </c>
      <c r="N341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41" s="23" t="e">
        <f>IF(AND(N341&lt;&gt;"",#REF!=""),"Tipologia","")</f>
        <v>#REF!</v>
      </c>
      <c r="P341" s="23" t="e">
        <f>IF(AND(N341&lt;&gt;"",#REF!=""),"Data","")</f>
        <v>#REF!</v>
      </c>
      <c r="Q341" s="23" t="e">
        <f>IF(AND(N341&lt;&gt;"",#REF!=""),"Zona","")</f>
        <v>#REF!</v>
      </c>
      <c r="R341" s="23" t="e">
        <f>IF(AND(N341&lt;&gt;"",#REF!=""),"Circolo","")</f>
        <v>#REF!</v>
      </c>
      <c r="S341" s="12" t="str">
        <f t="shared" si="9"/>
        <v/>
      </c>
      <c r="T341" s="6"/>
      <c r="U341" s="4"/>
      <c r="V341" s="4"/>
    </row>
    <row r="342" spans="2:22" ht="21" x14ac:dyDescent="0.25">
      <c r="B342" s="114" t="s">
        <v>100</v>
      </c>
      <c r="C342" s="51" t="s">
        <v>87</v>
      </c>
      <c r="D342" s="46"/>
      <c r="E342" s="46" t="s">
        <v>24</v>
      </c>
      <c r="F342" s="46">
        <v>7</v>
      </c>
      <c r="G342" s="46" t="s">
        <v>80</v>
      </c>
      <c r="H342" s="84" t="s">
        <v>332</v>
      </c>
      <c r="I342" s="46" t="s">
        <v>49</v>
      </c>
      <c r="J342" s="46">
        <v>1</v>
      </c>
      <c r="K342" s="124" t="s">
        <v>565</v>
      </c>
      <c r="N342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42" s="23" t="e">
        <f>IF(AND(N342&lt;&gt;"",#REF!=""),"Tipologia","")</f>
        <v>#REF!</v>
      </c>
      <c r="P342" s="23" t="e">
        <f>IF(AND(N342&lt;&gt;"",#REF!=""),"Data","")</f>
        <v>#REF!</v>
      </c>
      <c r="Q342" s="23" t="e">
        <f>IF(AND(N342&lt;&gt;"",#REF!=""),"Zona","")</f>
        <v>#REF!</v>
      </c>
      <c r="R342" s="23" t="e">
        <f>IF(AND(N342&lt;&gt;"",#REF!=""),"Circolo","")</f>
        <v>#REF!</v>
      </c>
      <c r="S342" s="12" t="str">
        <f t="shared" si="9"/>
        <v/>
      </c>
      <c r="T342" s="6"/>
      <c r="U342" s="4"/>
      <c r="V342" s="4"/>
    </row>
    <row r="343" spans="2:22" ht="21" x14ac:dyDescent="0.25">
      <c r="B343" s="114" t="s">
        <v>434</v>
      </c>
      <c r="C343" s="51" t="s">
        <v>87</v>
      </c>
      <c r="D343" s="46"/>
      <c r="E343" s="46" t="s">
        <v>21</v>
      </c>
      <c r="F343" s="46">
        <v>7</v>
      </c>
      <c r="G343" s="46">
        <v>11</v>
      </c>
      <c r="H343" s="84" t="s">
        <v>333</v>
      </c>
      <c r="I343" s="46" t="s">
        <v>135</v>
      </c>
      <c r="J343" s="46">
        <v>1</v>
      </c>
      <c r="K343" s="124" t="s">
        <v>572</v>
      </c>
      <c r="N343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43" s="23" t="e">
        <f>IF(AND(N343&lt;&gt;"",#REF!=""),"Tipologia","")</f>
        <v>#REF!</v>
      </c>
      <c r="P343" s="23" t="e">
        <f>IF(AND(N343&lt;&gt;"",#REF!=""),"Data","")</f>
        <v>#REF!</v>
      </c>
      <c r="Q343" s="23" t="e">
        <f>IF(AND(N343&lt;&gt;"",#REF!=""),"Zona","")</f>
        <v>#REF!</v>
      </c>
      <c r="R343" s="23" t="e">
        <f>IF(AND(N343&lt;&gt;"",#REF!=""),"Circolo","")</f>
        <v>#REF!</v>
      </c>
      <c r="S343" s="12" t="str">
        <f t="shared" si="9"/>
        <v/>
      </c>
      <c r="T343" s="6"/>
      <c r="U343" s="4"/>
      <c r="V343" s="4"/>
    </row>
    <row r="344" spans="2:22" ht="21" x14ac:dyDescent="0.25">
      <c r="B344" s="114" t="s">
        <v>100</v>
      </c>
      <c r="C344" s="51" t="s">
        <v>87</v>
      </c>
      <c r="D344" s="46"/>
      <c r="E344" s="46" t="s">
        <v>24</v>
      </c>
      <c r="F344" s="46">
        <v>7</v>
      </c>
      <c r="G344" s="46" t="s">
        <v>80</v>
      </c>
      <c r="H344" s="84" t="s">
        <v>112</v>
      </c>
      <c r="I344" s="46" t="s">
        <v>137</v>
      </c>
      <c r="J344" s="46">
        <v>2</v>
      </c>
      <c r="K344" s="124" t="s">
        <v>565</v>
      </c>
      <c r="N344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44" s="23" t="e">
        <f>IF(AND(N344&lt;&gt;"",#REF!=""),"Tipologia","")</f>
        <v>#REF!</v>
      </c>
      <c r="P344" s="23" t="e">
        <f>IF(AND(N344&lt;&gt;"",#REF!=""),"Data","")</f>
        <v>#REF!</v>
      </c>
      <c r="Q344" s="23" t="e">
        <f>IF(AND(N344&lt;&gt;"",#REF!=""),"Zona","")</f>
        <v>#REF!</v>
      </c>
      <c r="R344" s="23" t="e">
        <f>IF(AND(N344&lt;&gt;"",#REF!=""),"Circolo","")</f>
        <v>#REF!</v>
      </c>
      <c r="S344" s="12" t="str">
        <f t="shared" si="9"/>
        <v/>
      </c>
      <c r="T344" s="6"/>
      <c r="U344" s="4"/>
      <c r="V344" s="4"/>
    </row>
    <row r="345" spans="2:22" ht="21" x14ac:dyDescent="0.25">
      <c r="B345" s="114" t="s">
        <v>100</v>
      </c>
      <c r="C345" s="51" t="s">
        <v>87</v>
      </c>
      <c r="D345" s="46"/>
      <c r="E345" s="46" t="s">
        <v>24</v>
      </c>
      <c r="F345" s="46">
        <v>7</v>
      </c>
      <c r="G345" s="46" t="s">
        <v>80</v>
      </c>
      <c r="H345" s="84" t="s">
        <v>112</v>
      </c>
      <c r="I345" s="46" t="s">
        <v>334</v>
      </c>
      <c r="J345" s="46">
        <v>3</v>
      </c>
      <c r="K345" s="124" t="s">
        <v>565</v>
      </c>
      <c r="N345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45" s="23" t="e">
        <f>IF(AND(N345&lt;&gt;"",#REF!=""),"Tipologia","")</f>
        <v>#REF!</v>
      </c>
      <c r="P345" s="23" t="e">
        <f>IF(AND(N345&lt;&gt;"",#REF!=""),"Data","")</f>
        <v>#REF!</v>
      </c>
      <c r="Q345" s="23" t="e">
        <f>IF(AND(N345&lt;&gt;"",#REF!=""),"Zona","")</f>
        <v>#REF!</v>
      </c>
      <c r="R345" s="23" t="e">
        <f>IF(AND(N345&lt;&gt;"",#REF!=""),"Circolo","")</f>
        <v>#REF!</v>
      </c>
      <c r="S345" s="12" t="str">
        <f t="shared" si="9"/>
        <v/>
      </c>
      <c r="T345" s="6"/>
      <c r="U345" s="4"/>
      <c r="V345" s="4"/>
    </row>
    <row r="346" spans="2:22" ht="21" x14ac:dyDescent="0.25">
      <c r="B346" s="114" t="s">
        <v>100</v>
      </c>
      <c r="C346" s="51" t="s">
        <v>87</v>
      </c>
      <c r="D346" s="46"/>
      <c r="E346" s="46" t="s">
        <v>24</v>
      </c>
      <c r="F346" s="46">
        <v>7</v>
      </c>
      <c r="G346" s="46" t="s">
        <v>80</v>
      </c>
      <c r="H346" s="84" t="s">
        <v>307</v>
      </c>
      <c r="I346" s="46" t="s">
        <v>232</v>
      </c>
      <c r="J346" s="46">
        <v>4</v>
      </c>
      <c r="K346" s="124" t="s">
        <v>565</v>
      </c>
      <c r="N346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46" s="23" t="e">
        <f>IF(AND(N346&lt;&gt;"",#REF!=""),"Tipologia","")</f>
        <v>#REF!</v>
      </c>
      <c r="P346" s="23" t="e">
        <f>IF(AND(N346&lt;&gt;"",#REF!=""),"Data","")</f>
        <v>#REF!</v>
      </c>
      <c r="Q346" s="23" t="e">
        <f>IF(AND(N346&lt;&gt;"",#REF!=""),"Zona","")</f>
        <v>#REF!</v>
      </c>
      <c r="R346" s="23" t="e">
        <f>IF(AND(N346&lt;&gt;"",#REF!=""),"Circolo","")</f>
        <v>#REF!</v>
      </c>
      <c r="S346" s="12" t="str">
        <f t="shared" si="9"/>
        <v/>
      </c>
      <c r="T346" s="6"/>
      <c r="U346" s="4"/>
      <c r="V346" s="4"/>
    </row>
    <row r="347" spans="2:22" ht="21" x14ac:dyDescent="0.25">
      <c r="B347" s="114" t="s">
        <v>100</v>
      </c>
      <c r="C347" s="51" t="s">
        <v>87</v>
      </c>
      <c r="D347" s="46"/>
      <c r="E347" s="46" t="s">
        <v>23</v>
      </c>
      <c r="F347" s="46">
        <v>7</v>
      </c>
      <c r="G347" s="46"/>
      <c r="H347" s="84" t="s">
        <v>471</v>
      </c>
      <c r="I347" s="46" t="s">
        <v>630</v>
      </c>
      <c r="J347" s="46">
        <v>4</v>
      </c>
      <c r="K347" s="124" t="s">
        <v>565</v>
      </c>
      <c r="N347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47" s="23" t="e">
        <f>IF(AND(N347&lt;&gt;"",#REF!=""),"Tipologia","")</f>
        <v>#REF!</v>
      </c>
      <c r="P347" s="23" t="e">
        <f>IF(AND(N347&lt;&gt;"",#REF!=""),"Data","")</f>
        <v>#REF!</v>
      </c>
      <c r="Q347" s="23" t="e">
        <f>IF(AND(N347&lt;&gt;"",#REF!=""),"Zona","")</f>
        <v>#REF!</v>
      </c>
      <c r="R347" s="23" t="e">
        <f>IF(AND(N347&lt;&gt;"",#REF!=""),"Circolo","")</f>
        <v>#REF!</v>
      </c>
      <c r="S347" s="12" t="str">
        <f t="shared" si="9"/>
        <v/>
      </c>
      <c r="T347" s="6"/>
      <c r="U347" s="4"/>
      <c r="V347" s="4"/>
    </row>
    <row r="348" spans="2:22" ht="21" x14ac:dyDescent="0.25">
      <c r="B348" s="114" t="s">
        <v>434</v>
      </c>
      <c r="C348" s="51" t="s">
        <v>87</v>
      </c>
      <c r="D348" s="46"/>
      <c r="E348" s="46" t="s">
        <v>21</v>
      </c>
      <c r="F348" s="46">
        <v>7</v>
      </c>
      <c r="G348" s="46">
        <v>11</v>
      </c>
      <c r="H348" s="84" t="s">
        <v>335</v>
      </c>
      <c r="I348" s="46" t="s">
        <v>298</v>
      </c>
      <c r="J348" s="46">
        <v>6</v>
      </c>
      <c r="K348" s="124" t="s">
        <v>572</v>
      </c>
      <c r="N348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48" s="23" t="e">
        <f>IF(AND(N348&lt;&gt;"",#REF!=""),"Tipologia","")</f>
        <v>#REF!</v>
      </c>
      <c r="P348" s="23" t="e">
        <f>IF(AND(N348&lt;&gt;"",#REF!=""),"Data","")</f>
        <v>#REF!</v>
      </c>
      <c r="Q348" s="23" t="e">
        <f>IF(AND(N348&lt;&gt;"",#REF!=""),"Zona","")</f>
        <v>#REF!</v>
      </c>
      <c r="R348" s="23" t="e">
        <f>IF(AND(N348&lt;&gt;"",#REF!=""),"Circolo","")</f>
        <v>#REF!</v>
      </c>
      <c r="S348" s="12" t="str">
        <f t="shared" si="9"/>
        <v/>
      </c>
      <c r="T348" s="6"/>
      <c r="U348" s="4"/>
      <c r="V348" s="4"/>
    </row>
    <row r="349" spans="2:22" ht="21" x14ac:dyDescent="0.25">
      <c r="B349" s="114" t="s">
        <v>408</v>
      </c>
      <c r="C349" s="51" t="s">
        <v>87</v>
      </c>
      <c r="D349" s="46"/>
      <c r="E349" s="46" t="s">
        <v>24</v>
      </c>
      <c r="F349" s="46">
        <v>8</v>
      </c>
      <c r="G349" s="46" t="s">
        <v>80</v>
      </c>
      <c r="H349" s="84" t="s">
        <v>112</v>
      </c>
      <c r="I349" s="46" t="s">
        <v>265</v>
      </c>
      <c r="J349" s="46">
        <v>4</v>
      </c>
      <c r="K349" s="124" t="s">
        <v>566</v>
      </c>
      <c r="N349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49" s="23" t="e">
        <f>IF(AND(N349&lt;&gt;"",#REF!=""),"Tipologia","")</f>
        <v>#REF!</v>
      </c>
      <c r="P349" s="23" t="e">
        <f>IF(AND(N349&lt;&gt;"",#REF!=""),"Data","")</f>
        <v>#REF!</v>
      </c>
      <c r="Q349" s="23" t="e">
        <f>IF(AND(N349&lt;&gt;"",#REF!=""),"Zona","")</f>
        <v>#REF!</v>
      </c>
      <c r="R349" s="23" t="e">
        <f>IF(AND(N349&lt;&gt;"",#REF!=""),"Circolo","")</f>
        <v>#REF!</v>
      </c>
      <c r="S349" s="12" t="str">
        <f t="shared" si="9"/>
        <v/>
      </c>
      <c r="T349" s="6"/>
      <c r="U349" s="4"/>
      <c r="V349" s="4"/>
    </row>
    <row r="350" spans="2:22" ht="21" x14ac:dyDescent="0.25">
      <c r="B350" s="114" t="s">
        <v>435</v>
      </c>
      <c r="C350" s="51" t="s">
        <v>87</v>
      </c>
      <c r="D350" s="46"/>
      <c r="E350" s="46" t="s">
        <v>21</v>
      </c>
      <c r="F350" s="46">
        <v>9</v>
      </c>
      <c r="G350" s="46">
        <v>11</v>
      </c>
      <c r="H350" s="84" t="s">
        <v>336</v>
      </c>
      <c r="I350" s="46" t="s">
        <v>54</v>
      </c>
      <c r="J350" s="46">
        <v>1</v>
      </c>
      <c r="K350" s="124" t="s">
        <v>559</v>
      </c>
      <c r="N350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50" s="23" t="e">
        <f>IF(AND(N350&lt;&gt;"",#REF!=""),"Tipologia","")</f>
        <v>#REF!</v>
      </c>
      <c r="P350" s="23" t="e">
        <f>IF(AND(N350&lt;&gt;"",#REF!=""),"Data","")</f>
        <v>#REF!</v>
      </c>
      <c r="Q350" s="23" t="e">
        <f>IF(AND(N350&lt;&gt;"",#REF!=""),"Zona","")</f>
        <v>#REF!</v>
      </c>
      <c r="R350" s="23" t="e">
        <f>IF(AND(N350&lt;&gt;"",#REF!=""),"Circolo","")</f>
        <v>#REF!</v>
      </c>
      <c r="S350" s="12" t="str">
        <f t="shared" si="9"/>
        <v/>
      </c>
      <c r="T350" s="6"/>
      <c r="U350" s="4"/>
      <c r="V350" s="4"/>
    </row>
    <row r="351" spans="2:22" ht="21" x14ac:dyDescent="0.25">
      <c r="B351" s="114" t="s">
        <v>435</v>
      </c>
      <c r="C351" s="51" t="s">
        <v>87</v>
      </c>
      <c r="D351" s="46"/>
      <c r="E351" s="46" t="s">
        <v>21</v>
      </c>
      <c r="F351" s="46">
        <v>9</v>
      </c>
      <c r="G351" s="46">
        <v>11</v>
      </c>
      <c r="H351" s="84" t="s">
        <v>337</v>
      </c>
      <c r="I351" s="46" t="s">
        <v>199</v>
      </c>
      <c r="J351" s="46">
        <v>4</v>
      </c>
      <c r="K351" s="124" t="s">
        <v>559</v>
      </c>
      <c r="N351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51" s="23" t="e">
        <f>IF(AND(N351&lt;&gt;"",#REF!=""),"Tipologia","")</f>
        <v>#REF!</v>
      </c>
      <c r="P351" s="23" t="e">
        <f>IF(AND(N351&lt;&gt;"",#REF!=""),"Data","")</f>
        <v>#REF!</v>
      </c>
      <c r="Q351" s="23" t="e">
        <f>IF(AND(N351&lt;&gt;"",#REF!=""),"Zona","")</f>
        <v>#REF!</v>
      </c>
      <c r="R351" s="23" t="e">
        <f>IF(AND(N351&lt;&gt;"",#REF!=""),"Circolo","")</f>
        <v>#REF!</v>
      </c>
      <c r="S351" s="12" t="str">
        <f t="shared" si="9"/>
        <v/>
      </c>
      <c r="T351" s="6"/>
      <c r="U351" s="4"/>
      <c r="V351" s="4"/>
    </row>
    <row r="352" spans="2:22" ht="21" x14ac:dyDescent="0.25">
      <c r="B352" s="114" t="s">
        <v>410</v>
      </c>
      <c r="C352" s="51" t="s">
        <v>87</v>
      </c>
      <c r="D352" s="46"/>
      <c r="E352" s="46" t="s">
        <v>25</v>
      </c>
      <c r="F352" s="46">
        <v>9</v>
      </c>
      <c r="G352" s="46" t="s">
        <v>80</v>
      </c>
      <c r="H352" s="84" t="s">
        <v>218</v>
      </c>
      <c r="I352" s="46" t="s">
        <v>287</v>
      </c>
      <c r="J352" s="46">
        <v>6</v>
      </c>
      <c r="K352" s="124" t="s">
        <v>558</v>
      </c>
      <c r="N352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52" s="23" t="e">
        <f>IF(AND(N352&lt;&gt;"",#REF!=""),"Tipologia","")</f>
        <v>#REF!</v>
      </c>
      <c r="P352" s="23" t="e">
        <f>IF(AND(N352&lt;&gt;"",#REF!=""),"Data","")</f>
        <v>#REF!</v>
      </c>
      <c r="Q352" s="23" t="e">
        <f>IF(AND(N352&lt;&gt;"",#REF!=""),"Zona","")</f>
        <v>#REF!</v>
      </c>
      <c r="R352" s="23" t="e">
        <f>IF(AND(N352&lt;&gt;"",#REF!=""),"Circolo","")</f>
        <v>#REF!</v>
      </c>
      <c r="S352" s="12" t="str">
        <f t="shared" si="9"/>
        <v/>
      </c>
      <c r="T352" s="6"/>
      <c r="U352" s="4"/>
      <c r="V352" s="4"/>
    </row>
    <row r="353" spans="2:22" ht="21" x14ac:dyDescent="0.25">
      <c r="B353" s="114" t="s">
        <v>397</v>
      </c>
      <c r="C353" s="51" t="s">
        <v>87</v>
      </c>
      <c r="D353" s="46"/>
      <c r="E353" s="46" t="s">
        <v>25</v>
      </c>
      <c r="F353" s="46">
        <v>10</v>
      </c>
      <c r="G353" s="46" t="s">
        <v>80</v>
      </c>
      <c r="H353" s="84" t="s">
        <v>470</v>
      </c>
      <c r="I353" s="46" t="s">
        <v>233</v>
      </c>
      <c r="J353" s="46">
        <v>2</v>
      </c>
      <c r="K353" s="124" t="s">
        <v>553</v>
      </c>
      <c r="N353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53" s="23" t="e">
        <f>IF(AND(N353&lt;&gt;"",#REF!=""),"Tipologia","")</f>
        <v>#REF!</v>
      </c>
      <c r="P353" s="23" t="e">
        <f>IF(AND(N353&lt;&gt;"",#REF!=""),"Data","")</f>
        <v>#REF!</v>
      </c>
      <c r="Q353" s="23" t="e">
        <f>IF(AND(N353&lt;&gt;"",#REF!=""),"Zona","")</f>
        <v>#REF!</v>
      </c>
      <c r="R353" s="23" t="e">
        <f>IF(AND(N353&lt;&gt;"",#REF!=""),"Circolo","")</f>
        <v>#REF!</v>
      </c>
      <c r="S353" s="12" t="str">
        <f t="shared" si="9"/>
        <v/>
      </c>
      <c r="T353" s="6"/>
      <c r="U353" s="4"/>
      <c r="V353" s="4"/>
    </row>
    <row r="354" spans="2:22" ht="21" x14ac:dyDescent="0.25">
      <c r="B354" s="114" t="s">
        <v>397</v>
      </c>
      <c r="C354" s="51" t="s">
        <v>87</v>
      </c>
      <c r="D354" s="46"/>
      <c r="E354" s="46" t="s">
        <v>25</v>
      </c>
      <c r="F354" s="46">
        <v>10</v>
      </c>
      <c r="G354" s="46" t="s">
        <v>80</v>
      </c>
      <c r="H354" s="84" t="s">
        <v>491</v>
      </c>
      <c r="I354" s="46" t="s">
        <v>62</v>
      </c>
      <c r="J354" s="46">
        <v>3</v>
      </c>
      <c r="K354" s="124" t="s">
        <v>553</v>
      </c>
      <c r="N354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54" s="23" t="e">
        <f>IF(AND(N354&lt;&gt;"",#REF!=""),"Tipologia","")</f>
        <v>#REF!</v>
      </c>
      <c r="P354" s="23" t="e">
        <f>IF(AND(N354&lt;&gt;"",#REF!=""),"Data","")</f>
        <v>#REF!</v>
      </c>
      <c r="Q354" s="23" t="e">
        <f>IF(AND(N354&lt;&gt;"",#REF!=""),"Zona","")</f>
        <v>#REF!</v>
      </c>
      <c r="R354" s="23" t="e">
        <f>IF(AND(N354&lt;&gt;"",#REF!=""),"Circolo","")</f>
        <v>#REF!</v>
      </c>
      <c r="S354" s="12" t="str">
        <f t="shared" si="9"/>
        <v/>
      </c>
      <c r="T354" s="6"/>
      <c r="U354" s="4"/>
      <c r="V354" s="4"/>
    </row>
    <row r="355" spans="2:22" ht="21" x14ac:dyDescent="0.25">
      <c r="B355" s="114" t="s">
        <v>398</v>
      </c>
      <c r="C355" s="51" t="s">
        <v>87</v>
      </c>
      <c r="D355" s="46"/>
      <c r="E355" s="46" t="s">
        <v>21</v>
      </c>
      <c r="F355" s="46">
        <v>10</v>
      </c>
      <c r="G355" s="46">
        <v>11</v>
      </c>
      <c r="H355" s="84" t="s">
        <v>338</v>
      </c>
      <c r="I355" s="46" t="s">
        <v>201</v>
      </c>
      <c r="J355" s="46">
        <v>4</v>
      </c>
      <c r="K355" s="124" t="s">
        <v>561</v>
      </c>
      <c r="N355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55" s="23" t="e">
        <f>IF(AND(N355&lt;&gt;"",#REF!=""),"Tipologia","")</f>
        <v>#REF!</v>
      </c>
      <c r="P355" s="23" t="e">
        <f>IF(AND(N355&lt;&gt;"",#REF!=""),"Data","")</f>
        <v>#REF!</v>
      </c>
      <c r="Q355" s="23" t="e">
        <f>IF(AND(N355&lt;&gt;"",#REF!=""),"Zona","")</f>
        <v>#REF!</v>
      </c>
      <c r="R355" s="23" t="e">
        <f>IF(AND(N355&lt;&gt;"",#REF!=""),"Circolo","")</f>
        <v>#REF!</v>
      </c>
      <c r="S355" s="12" t="str">
        <f t="shared" si="9"/>
        <v/>
      </c>
      <c r="T355" s="6"/>
      <c r="U355" s="4"/>
      <c r="V355" s="4"/>
    </row>
    <row r="356" spans="2:22" ht="21" x14ac:dyDescent="0.25">
      <c r="B356" s="114" t="s">
        <v>397</v>
      </c>
      <c r="C356" s="51" t="s">
        <v>87</v>
      </c>
      <c r="D356" s="46"/>
      <c r="E356" s="46" t="s">
        <v>25</v>
      </c>
      <c r="F356" s="46">
        <v>10</v>
      </c>
      <c r="G356" s="46" t="s">
        <v>80</v>
      </c>
      <c r="H356" s="84" t="s">
        <v>339</v>
      </c>
      <c r="I356" s="46" t="s">
        <v>237</v>
      </c>
      <c r="J356" s="46">
        <v>4</v>
      </c>
      <c r="K356" s="124" t="s">
        <v>553</v>
      </c>
      <c r="N356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56" s="23" t="e">
        <f>IF(AND(N356&lt;&gt;"",#REF!=""),"Tipologia","")</f>
        <v>#REF!</v>
      </c>
      <c r="P356" s="23" t="e">
        <f>IF(AND(N356&lt;&gt;"",#REF!=""),"Data","")</f>
        <v>#REF!</v>
      </c>
      <c r="Q356" s="23" t="e">
        <f>IF(AND(N356&lt;&gt;"",#REF!=""),"Zona","")</f>
        <v>#REF!</v>
      </c>
      <c r="R356" s="23" t="e">
        <f>IF(AND(N356&lt;&gt;"",#REF!=""),"Circolo","")</f>
        <v>#REF!</v>
      </c>
      <c r="S356" s="12" t="str">
        <f t="shared" si="9"/>
        <v/>
      </c>
      <c r="T356" s="6"/>
      <c r="U356" s="4"/>
      <c r="V356" s="4"/>
    </row>
    <row r="357" spans="2:22" ht="21" x14ac:dyDescent="0.25">
      <c r="B357" s="114" t="s">
        <v>397</v>
      </c>
      <c r="C357" s="51" t="s">
        <v>87</v>
      </c>
      <c r="D357" s="46"/>
      <c r="E357" s="46" t="s">
        <v>25</v>
      </c>
      <c r="F357" s="46">
        <v>10</v>
      </c>
      <c r="G357" s="46" t="s">
        <v>80</v>
      </c>
      <c r="H357" s="84" t="s">
        <v>162</v>
      </c>
      <c r="I357" s="46" t="s">
        <v>250</v>
      </c>
      <c r="J357" s="46">
        <v>5</v>
      </c>
      <c r="K357" s="124" t="s">
        <v>553</v>
      </c>
      <c r="N357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57" s="23" t="e">
        <f>IF(AND(N357&lt;&gt;"",#REF!=""),"Tipologia","")</f>
        <v>#REF!</v>
      </c>
      <c r="P357" s="23" t="e">
        <f>IF(AND(N357&lt;&gt;"",#REF!=""),"Data","")</f>
        <v>#REF!</v>
      </c>
      <c r="Q357" s="23" t="e">
        <f>IF(AND(N357&lt;&gt;"",#REF!=""),"Zona","")</f>
        <v>#REF!</v>
      </c>
      <c r="R357" s="23" t="e">
        <f>IF(AND(N357&lt;&gt;"",#REF!=""),"Circolo","")</f>
        <v>#REF!</v>
      </c>
      <c r="S357" s="12" t="str">
        <f t="shared" si="9"/>
        <v/>
      </c>
      <c r="T357" s="6"/>
      <c r="U357" s="4"/>
      <c r="V357" s="4"/>
    </row>
    <row r="358" spans="2:22" ht="21" x14ac:dyDescent="0.25">
      <c r="B358" s="114" t="s">
        <v>399</v>
      </c>
      <c r="C358" s="51" t="s">
        <v>87</v>
      </c>
      <c r="D358" s="46"/>
      <c r="E358" s="46" t="s">
        <v>25</v>
      </c>
      <c r="F358" s="46">
        <v>11</v>
      </c>
      <c r="G358" s="46" t="s">
        <v>80</v>
      </c>
      <c r="H358" s="84" t="s">
        <v>470</v>
      </c>
      <c r="I358" s="46" t="s">
        <v>210</v>
      </c>
      <c r="J358" s="46">
        <v>2</v>
      </c>
      <c r="K358" s="124" t="s">
        <v>554</v>
      </c>
      <c r="N358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58" s="23" t="e">
        <f>IF(AND(N358&lt;&gt;"",#REF!=""),"Tipologia","")</f>
        <v>#REF!</v>
      </c>
      <c r="P358" s="23" t="e">
        <f>IF(AND(N358&lt;&gt;"",#REF!=""),"Data","")</f>
        <v>#REF!</v>
      </c>
      <c r="Q358" s="23" t="e">
        <f>IF(AND(N358&lt;&gt;"",#REF!=""),"Zona","")</f>
        <v>#REF!</v>
      </c>
      <c r="R358" s="23" t="e">
        <f>IF(AND(N358&lt;&gt;"",#REF!=""),"Circolo","")</f>
        <v>#REF!</v>
      </c>
      <c r="S358" s="12" t="str">
        <f t="shared" si="9"/>
        <v/>
      </c>
      <c r="T358" s="6"/>
      <c r="U358" s="4"/>
      <c r="V358" s="4"/>
    </row>
    <row r="359" spans="2:22" ht="21" x14ac:dyDescent="0.25">
      <c r="B359" s="114" t="s">
        <v>447</v>
      </c>
      <c r="C359" s="51" t="s">
        <v>87</v>
      </c>
      <c r="D359" s="46"/>
      <c r="E359" s="46" t="s">
        <v>19</v>
      </c>
      <c r="F359" s="46">
        <v>11</v>
      </c>
      <c r="G359" s="46">
        <v>12</v>
      </c>
      <c r="H359" s="84" t="s">
        <v>340</v>
      </c>
      <c r="I359" s="46" t="s">
        <v>184</v>
      </c>
      <c r="J359" s="46">
        <v>6</v>
      </c>
      <c r="K359" s="124" t="s">
        <v>556</v>
      </c>
      <c r="N359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59" s="23" t="e">
        <f>IF(AND(N359&lt;&gt;"",#REF!=""),"Tipologia","")</f>
        <v>#REF!</v>
      </c>
      <c r="P359" s="23" t="e">
        <f>IF(AND(N359&lt;&gt;"",#REF!=""),"Data","")</f>
        <v>#REF!</v>
      </c>
      <c r="Q359" s="23" t="e">
        <f>IF(AND(N359&lt;&gt;"",#REF!=""),"Zona","")</f>
        <v>#REF!</v>
      </c>
      <c r="R359" s="23" t="e">
        <f>IF(AND(N359&lt;&gt;"",#REF!=""),"Circolo","")</f>
        <v>#REF!</v>
      </c>
      <c r="S359" s="12" t="str">
        <f t="shared" si="9"/>
        <v/>
      </c>
      <c r="T359" s="6"/>
      <c r="U359" s="4"/>
      <c r="V359" s="4"/>
    </row>
    <row r="360" spans="2:22" ht="21" x14ac:dyDescent="0.25">
      <c r="B360" s="114" t="s">
        <v>399</v>
      </c>
      <c r="C360" s="51" t="s">
        <v>87</v>
      </c>
      <c r="D360" s="46"/>
      <c r="E360" s="46" t="s">
        <v>23</v>
      </c>
      <c r="F360" s="46">
        <v>11</v>
      </c>
      <c r="G360" s="46"/>
      <c r="H360" s="84" t="s">
        <v>613</v>
      </c>
      <c r="I360" s="46" t="s">
        <v>180</v>
      </c>
      <c r="J360" s="46">
        <v>7</v>
      </c>
      <c r="K360" s="124" t="s">
        <v>554</v>
      </c>
      <c r="N360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60" s="23" t="e">
        <f>IF(AND(N360&lt;&gt;"",#REF!=""),"Tipologia","")</f>
        <v>#REF!</v>
      </c>
      <c r="P360" s="23" t="e">
        <f>IF(AND(N360&lt;&gt;"",#REF!=""),"Data","")</f>
        <v>#REF!</v>
      </c>
      <c r="Q360" s="23" t="e">
        <f>IF(AND(N360&lt;&gt;"",#REF!=""),"Zona","")</f>
        <v>#REF!</v>
      </c>
      <c r="R360" s="23" t="e">
        <f>IF(AND(N360&lt;&gt;"",#REF!=""),"Circolo","")</f>
        <v>#REF!</v>
      </c>
      <c r="S360" s="12" t="str">
        <f t="shared" si="9"/>
        <v/>
      </c>
      <c r="T360" s="6"/>
      <c r="U360" s="4"/>
      <c r="V360" s="4"/>
    </row>
    <row r="361" spans="2:22" ht="21" x14ac:dyDescent="0.25">
      <c r="B361" s="114" t="s">
        <v>424</v>
      </c>
      <c r="C361" s="51" t="s">
        <v>87</v>
      </c>
      <c r="D361" s="46"/>
      <c r="E361" s="46" t="s">
        <v>25</v>
      </c>
      <c r="F361" s="46">
        <v>12</v>
      </c>
      <c r="G361" s="46" t="s">
        <v>80</v>
      </c>
      <c r="H361" s="84" t="s">
        <v>341</v>
      </c>
      <c r="I361" s="46" t="s">
        <v>289</v>
      </c>
      <c r="J361" s="46">
        <v>1</v>
      </c>
      <c r="K361" s="124" t="s">
        <v>555</v>
      </c>
      <c r="N361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61" s="23" t="e">
        <f>IF(AND(N361&lt;&gt;"",#REF!=""),"Tipologia","")</f>
        <v>#REF!</v>
      </c>
      <c r="P361" s="23" t="e">
        <f>IF(AND(N361&lt;&gt;"",#REF!=""),"Data","")</f>
        <v>#REF!</v>
      </c>
      <c r="Q361" s="23" t="e">
        <f>IF(AND(N361&lt;&gt;"",#REF!=""),"Zona","")</f>
        <v>#REF!</v>
      </c>
      <c r="R361" s="23" t="e">
        <f>IF(AND(N361&lt;&gt;"",#REF!=""),"Circolo","")</f>
        <v>#REF!</v>
      </c>
      <c r="S361" s="12" t="str">
        <f t="shared" si="9"/>
        <v/>
      </c>
      <c r="T361" s="6"/>
      <c r="U361" s="4"/>
      <c r="V361" s="4"/>
    </row>
    <row r="362" spans="2:22" ht="21" x14ac:dyDescent="0.25">
      <c r="B362" s="114" t="s">
        <v>424</v>
      </c>
      <c r="C362" s="51" t="s">
        <v>87</v>
      </c>
      <c r="D362" s="46"/>
      <c r="E362" s="46" t="s">
        <v>23</v>
      </c>
      <c r="F362" s="46">
        <v>12</v>
      </c>
      <c r="G362" s="46" t="s">
        <v>80</v>
      </c>
      <c r="H362" s="84" t="s">
        <v>518</v>
      </c>
      <c r="I362" s="46" t="s">
        <v>308</v>
      </c>
      <c r="J362" s="46">
        <v>7</v>
      </c>
      <c r="K362" s="124" t="s">
        <v>555</v>
      </c>
      <c r="N362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62" s="23" t="e">
        <f>IF(AND(N362&lt;&gt;"",#REF!=""),"Tipologia","")</f>
        <v>#REF!</v>
      </c>
      <c r="P362" s="23" t="e">
        <f>IF(AND(N362&lt;&gt;"",#REF!=""),"Data","")</f>
        <v>#REF!</v>
      </c>
      <c r="Q362" s="23" t="e">
        <f>IF(AND(N362&lt;&gt;"",#REF!=""),"Zona","")</f>
        <v>#REF!</v>
      </c>
      <c r="R362" s="23" t="e">
        <f>IF(AND(N362&lt;&gt;"",#REF!=""),"Circolo","")</f>
        <v>#REF!</v>
      </c>
      <c r="S362" s="12" t="str">
        <f t="shared" si="9"/>
        <v/>
      </c>
      <c r="T362" s="6"/>
      <c r="U362" s="4"/>
      <c r="V362" s="4"/>
    </row>
    <row r="363" spans="2:22" ht="21" x14ac:dyDescent="0.25">
      <c r="B363" s="114" t="s">
        <v>424</v>
      </c>
      <c r="C363" s="51" t="s">
        <v>87</v>
      </c>
      <c r="D363" s="46" t="s">
        <v>671</v>
      </c>
      <c r="E363" s="46" t="s">
        <v>25</v>
      </c>
      <c r="F363" s="46">
        <v>12</v>
      </c>
      <c r="G363" s="46" t="s">
        <v>80</v>
      </c>
      <c r="H363" s="84" t="s">
        <v>627</v>
      </c>
      <c r="I363" s="46" t="s">
        <v>352</v>
      </c>
      <c r="J363" s="46">
        <v>7</v>
      </c>
      <c r="K363" s="124" t="s">
        <v>555</v>
      </c>
      <c r="N363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63" s="23" t="e">
        <f>IF(AND(N363&lt;&gt;"",#REF!=""),"Tipologia","")</f>
        <v>#REF!</v>
      </c>
      <c r="P363" s="23" t="e">
        <f>IF(AND(N363&lt;&gt;"",#REF!=""),"Data","")</f>
        <v>#REF!</v>
      </c>
      <c r="Q363" s="23" t="e">
        <f>IF(AND(N363&lt;&gt;"",#REF!=""),"Zona","")</f>
        <v>#REF!</v>
      </c>
      <c r="R363" s="23" t="e">
        <f>IF(AND(N363&lt;&gt;"",#REF!=""),"Circolo","")</f>
        <v>#REF!</v>
      </c>
      <c r="S363" s="12" t="str">
        <f t="shared" si="9"/>
        <v/>
      </c>
      <c r="T363" s="6"/>
      <c r="U363" s="4"/>
      <c r="V363" s="4"/>
    </row>
    <row r="364" spans="2:22" ht="21" x14ac:dyDescent="0.25">
      <c r="B364" s="114" t="s">
        <v>424</v>
      </c>
      <c r="C364" s="51" t="s">
        <v>87</v>
      </c>
      <c r="D364" s="46"/>
      <c r="E364" s="46" t="s">
        <v>24</v>
      </c>
      <c r="F364" s="46">
        <v>12</v>
      </c>
      <c r="G364" s="46"/>
      <c r="H364" s="84" t="s">
        <v>112</v>
      </c>
      <c r="I364" s="46" t="s">
        <v>466</v>
      </c>
      <c r="J364" s="46">
        <v>7</v>
      </c>
      <c r="K364" s="124" t="s">
        <v>555</v>
      </c>
      <c r="N364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64" s="23" t="e">
        <f>IF(AND(N364&lt;&gt;"",#REF!=""),"Tipologia","")</f>
        <v>#REF!</v>
      </c>
      <c r="P364" s="23" t="e">
        <f>IF(AND(N364&lt;&gt;"",#REF!=""),"Data","")</f>
        <v>#REF!</v>
      </c>
      <c r="Q364" s="23" t="e">
        <f>IF(AND(N364&lt;&gt;"",#REF!=""),"Zona","")</f>
        <v>#REF!</v>
      </c>
      <c r="R364" s="23" t="e">
        <f>IF(AND(N364&lt;&gt;"",#REF!=""),"Circolo","")</f>
        <v>#REF!</v>
      </c>
      <c r="S364" s="12" t="str">
        <f t="shared" si="9"/>
        <v/>
      </c>
      <c r="T364" s="6"/>
      <c r="U364" s="4"/>
      <c r="V364" s="4"/>
    </row>
    <row r="365" spans="2:22" ht="21" x14ac:dyDescent="0.25">
      <c r="B365" s="114" t="s">
        <v>424</v>
      </c>
      <c r="C365" s="51" t="s">
        <v>87</v>
      </c>
      <c r="D365" s="46"/>
      <c r="E365" s="46" t="s">
        <v>23</v>
      </c>
      <c r="F365" s="46">
        <v>12</v>
      </c>
      <c r="G365" s="46"/>
      <c r="H365" s="84" t="s">
        <v>637</v>
      </c>
      <c r="I365" s="46" t="s">
        <v>638</v>
      </c>
      <c r="J365" s="46">
        <v>7</v>
      </c>
      <c r="K365" s="124" t="s">
        <v>555</v>
      </c>
      <c r="N365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65" s="23" t="e">
        <f>IF(AND(N365&lt;&gt;"",#REF!=""),"Tipologia","")</f>
        <v>#REF!</v>
      </c>
      <c r="P365" s="23" t="e">
        <f>IF(AND(N365&lt;&gt;"",#REF!=""),"Data","")</f>
        <v>#REF!</v>
      </c>
      <c r="Q365" s="23" t="e">
        <f>IF(AND(N365&lt;&gt;"",#REF!=""),"Zona","")</f>
        <v>#REF!</v>
      </c>
      <c r="R365" s="23" t="e">
        <f>IF(AND(N365&lt;&gt;"",#REF!=""),"Circolo","")</f>
        <v>#REF!</v>
      </c>
      <c r="S365" s="12" t="str">
        <f t="shared" si="9"/>
        <v/>
      </c>
      <c r="T365" s="6"/>
      <c r="U365" s="4"/>
      <c r="V365" s="4"/>
    </row>
    <row r="366" spans="2:22" ht="21" x14ac:dyDescent="0.25">
      <c r="B366" s="114" t="s">
        <v>386</v>
      </c>
      <c r="C366" s="51" t="s">
        <v>87</v>
      </c>
      <c r="D366" s="46"/>
      <c r="E366" s="46" t="s">
        <v>24</v>
      </c>
      <c r="F366" s="46">
        <v>13</v>
      </c>
      <c r="G366" s="46"/>
      <c r="H366" s="84" t="s">
        <v>112</v>
      </c>
      <c r="I366" s="46" t="s">
        <v>321</v>
      </c>
      <c r="J366" s="46">
        <v>5</v>
      </c>
      <c r="K366" s="124" t="s">
        <v>557</v>
      </c>
      <c r="N366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66" s="23" t="e">
        <f>IF(AND(N366&lt;&gt;"",#REF!=""),"Tipologia","")</f>
        <v>#REF!</v>
      </c>
      <c r="P366" s="23" t="e">
        <f>IF(AND(N366&lt;&gt;"",#REF!=""),"Data","")</f>
        <v>#REF!</v>
      </c>
      <c r="Q366" s="23" t="e">
        <f>IF(AND(N366&lt;&gt;"",#REF!=""),"Zona","")</f>
        <v>#REF!</v>
      </c>
      <c r="R366" s="23" t="e">
        <f>IF(AND(N366&lt;&gt;"",#REF!=""),"Circolo","")</f>
        <v>#REF!</v>
      </c>
      <c r="S366" s="12" t="str">
        <f t="shared" si="9"/>
        <v/>
      </c>
      <c r="T366" s="6"/>
      <c r="U366" s="4"/>
      <c r="V366" s="4"/>
    </row>
    <row r="367" spans="2:22" ht="21" x14ac:dyDescent="0.25">
      <c r="B367" s="114" t="s">
        <v>448</v>
      </c>
      <c r="C367" s="51" t="s">
        <v>87</v>
      </c>
      <c r="D367" s="46"/>
      <c r="E367" s="46" t="s">
        <v>21</v>
      </c>
      <c r="F367" s="46">
        <v>15</v>
      </c>
      <c r="G367" s="46">
        <v>19</v>
      </c>
      <c r="H367" s="84" t="s">
        <v>342</v>
      </c>
      <c r="I367" s="46" t="s">
        <v>132</v>
      </c>
      <c r="J367" s="46">
        <v>4</v>
      </c>
      <c r="K367" s="124" t="s">
        <v>569</v>
      </c>
      <c r="N367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67" s="23" t="e">
        <f>IF(AND(N367&lt;&gt;"",#REF!=""),"Tipologia","")</f>
        <v>#REF!</v>
      </c>
      <c r="P367" s="23" t="e">
        <f>IF(AND(N367&lt;&gt;"",#REF!=""),"Data","")</f>
        <v>#REF!</v>
      </c>
      <c r="Q367" s="23" t="e">
        <f>IF(AND(N367&lt;&gt;"",#REF!=""),"Zona","")</f>
        <v>#REF!</v>
      </c>
      <c r="R367" s="23" t="e">
        <f>IF(AND(N367&lt;&gt;"",#REF!=""),"Circolo","")</f>
        <v>#REF!</v>
      </c>
      <c r="S367" s="12" t="str">
        <f t="shared" si="9"/>
        <v/>
      </c>
      <c r="T367" s="6"/>
      <c r="U367" s="4"/>
      <c r="V367" s="4"/>
    </row>
    <row r="368" spans="2:22" ht="21" x14ac:dyDescent="0.25">
      <c r="B368" s="114" t="s">
        <v>449</v>
      </c>
      <c r="C368" s="51" t="s">
        <v>87</v>
      </c>
      <c r="D368" s="46" t="s">
        <v>606</v>
      </c>
      <c r="E368" s="46" t="s">
        <v>19</v>
      </c>
      <c r="F368" s="46">
        <v>18</v>
      </c>
      <c r="G368" s="46">
        <v>19</v>
      </c>
      <c r="H368" s="84" t="s">
        <v>343</v>
      </c>
      <c r="I368" s="46" t="s">
        <v>321</v>
      </c>
      <c r="J368" s="46">
        <v>5</v>
      </c>
      <c r="K368" s="124" t="s">
        <v>556</v>
      </c>
      <c r="N368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68" s="23" t="e">
        <f>IF(AND(N368&lt;&gt;"",#REF!=""),"Tipologia","")</f>
        <v>#REF!</v>
      </c>
      <c r="P368" s="23" t="e">
        <f>IF(AND(N368&lt;&gt;"",#REF!=""),"Data","")</f>
        <v>#REF!</v>
      </c>
      <c r="Q368" s="23" t="e">
        <f>IF(AND(N368&lt;&gt;"",#REF!=""),"Zona","")</f>
        <v>#REF!</v>
      </c>
      <c r="R368" s="23" t="e">
        <f>IF(AND(N368&lt;&gt;"",#REF!=""),"Circolo","")</f>
        <v>#REF!</v>
      </c>
      <c r="S368" s="12" t="str">
        <f t="shared" si="9"/>
        <v/>
      </c>
      <c r="T368" s="6"/>
      <c r="U368" s="4"/>
      <c r="V368" s="4"/>
    </row>
    <row r="369" spans="2:22" ht="21" x14ac:dyDescent="0.25">
      <c r="B369" s="114" t="s">
        <v>402</v>
      </c>
      <c r="C369" s="51" t="s">
        <v>87</v>
      </c>
      <c r="D369" s="46"/>
      <c r="E369" s="46" t="s">
        <v>25</v>
      </c>
      <c r="F369" s="46">
        <v>18</v>
      </c>
      <c r="G369" s="46" t="s">
        <v>80</v>
      </c>
      <c r="H369" s="84" t="s">
        <v>344</v>
      </c>
      <c r="I369" s="46" t="s">
        <v>152</v>
      </c>
      <c r="J369" s="46">
        <v>6</v>
      </c>
      <c r="K369" s="124" t="s">
        <v>554</v>
      </c>
      <c r="N369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69" s="23" t="e">
        <f>IF(AND(N369&lt;&gt;"",#REF!=""),"Tipologia","")</f>
        <v>#REF!</v>
      </c>
      <c r="P369" s="23" t="e">
        <f>IF(AND(N369&lt;&gt;"",#REF!=""),"Data","")</f>
        <v>#REF!</v>
      </c>
      <c r="Q369" s="23" t="e">
        <f>IF(AND(N369&lt;&gt;"",#REF!=""),"Zona","")</f>
        <v>#REF!</v>
      </c>
      <c r="R369" s="23" t="e">
        <f>IF(AND(N369&lt;&gt;"",#REF!=""),"Circolo","")</f>
        <v>#REF!</v>
      </c>
      <c r="S369" s="12" t="str">
        <f t="shared" si="9"/>
        <v/>
      </c>
      <c r="T369" s="6"/>
      <c r="U369" s="4"/>
      <c r="V369" s="4"/>
    </row>
    <row r="370" spans="2:22" ht="21" x14ac:dyDescent="0.25">
      <c r="B370" s="114" t="s">
        <v>402</v>
      </c>
      <c r="C370" s="51" t="s">
        <v>87</v>
      </c>
      <c r="D370" s="46"/>
      <c r="E370" s="46" t="s">
        <v>23</v>
      </c>
      <c r="F370" s="46">
        <v>18</v>
      </c>
      <c r="G370" s="46" t="s">
        <v>80</v>
      </c>
      <c r="H370" s="84" t="s">
        <v>471</v>
      </c>
      <c r="I370" s="46" t="s">
        <v>466</v>
      </c>
      <c r="J370" s="46">
        <v>7</v>
      </c>
      <c r="K370" s="124" t="s">
        <v>554</v>
      </c>
      <c r="N370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70" s="23" t="e">
        <f>IF(AND(N370&lt;&gt;"",#REF!=""),"Tipologia","")</f>
        <v>#REF!</v>
      </c>
      <c r="P370" s="23" t="e">
        <f>IF(AND(N370&lt;&gt;"",#REF!=""),"Data","")</f>
        <v>#REF!</v>
      </c>
      <c r="Q370" s="23" t="e">
        <f>IF(AND(N370&lt;&gt;"",#REF!=""),"Zona","")</f>
        <v>#REF!</v>
      </c>
      <c r="R370" s="23" t="e">
        <f>IF(AND(N370&lt;&gt;"",#REF!=""),"Circolo","")</f>
        <v>#REF!</v>
      </c>
      <c r="S370" s="12" t="str">
        <f t="shared" si="9"/>
        <v/>
      </c>
      <c r="T370" s="6"/>
      <c r="U370" s="4"/>
      <c r="V370" s="4"/>
    </row>
    <row r="371" spans="2:22" ht="21" x14ac:dyDescent="0.25">
      <c r="B371" s="114" t="s">
        <v>402</v>
      </c>
      <c r="C371" s="51" t="s">
        <v>87</v>
      </c>
      <c r="D371" s="46"/>
      <c r="E371" s="46" t="s">
        <v>23</v>
      </c>
      <c r="F371" s="46">
        <v>18</v>
      </c>
      <c r="G371" s="46"/>
      <c r="H371" s="84" t="s">
        <v>471</v>
      </c>
      <c r="I371" s="46" t="s">
        <v>589</v>
      </c>
      <c r="J371" s="46">
        <v>7</v>
      </c>
      <c r="K371" s="124" t="s">
        <v>554</v>
      </c>
      <c r="N371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71" s="23" t="e">
        <f>IF(AND(N371&lt;&gt;"",#REF!=""),"Tipologia","")</f>
        <v>#REF!</v>
      </c>
      <c r="P371" s="23" t="e">
        <f>IF(AND(N371&lt;&gt;"",#REF!=""),"Data","")</f>
        <v>#REF!</v>
      </c>
      <c r="Q371" s="23" t="e">
        <f>IF(AND(N371&lt;&gt;"",#REF!=""),"Zona","")</f>
        <v>#REF!</v>
      </c>
      <c r="R371" s="23" t="e">
        <f>IF(AND(N371&lt;&gt;"",#REF!=""),"Circolo","")</f>
        <v>#REF!</v>
      </c>
      <c r="S371" s="12" t="str">
        <f t="shared" si="9"/>
        <v/>
      </c>
      <c r="T371" s="6"/>
      <c r="U371" s="4"/>
      <c r="V371" s="4"/>
    </row>
    <row r="372" spans="2:22" ht="21" x14ac:dyDescent="0.25">
      <c r="B372" s="114" t="s">
        <v>437</v>
      </c>
      <c r="C372" s="51" t="s">
        <v>87</v>
      </c>
      <c r="D372" s="46"/>
      <c r="E372" s="46" t="s">
        <v>25</v>
      </c>
      <c r="F372" s="46">
        <v>19</v>
      </c>
      <c r="G372" s="46" t="s">
        <v>80</v>
      </c>
      <c r="H372" s="84" t="s">
        <v>345</v>
      </c>
      <c r="I372" s="46" t="s">
        <v>346</v>
      </c>
      <c r="J372" s="46">
        <v>1</v>
      </c>
      <c r="K372" s="124" t="s">
        <v>555</v>
      </c>
      <c r="N372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72" s="23" t="e">
        <f>IF(AND(N372&lt;&gt;"",#REF!=""),"Tipologia","")</f>
        <v>#REF!</v>
      </c>
      <c r="P372" s="23" t="e">
        <f>IF(AND(N372&lt;&gt;"",#REF!=""),"Data","")</f>
        <v>#REF!</v>
      </c>
      <c r="Q372" s="23" t="e">
        <f>IF(AND(N372&lt;&gt;"",#REF!=""),"Zona","")</f>
        <v>#REF!</v>
      </c>
      <c r="R372" s="23" t="e">
        <f>IF(AND(N372&lt;&gt;"",#REF!=""),"Circolo","")</f>
        <v>#REF!</v>
      </c>
      <c r="S372" s="12" t="str">
        <f t="shared" si="9"/>
        <v/>
      </c>
      <c r="T372" s="6"/>
      <c r="U372" s="4"/>
      <c r="V372" s="4"/>
    </row>
    <row r="373" spans="2:22" ht="21" x14ac:dyDescent="0.25">
      <c r="B373" s="114" t="s">
        <v>437</v>
      </c>
      <c r="C373" s="51" t="s">
        <v>87</v>
      </c>
      <c r="D373" s="46" t="s">
        <v>672</v>
      </c>
      <c r="E373" s="46" t="s">
        <v>25</v>
      </c>
      <c r="F373" s="46">
        <v>19</v>
      </c>
      <c r="G373" s="46"/>
      <c r="H373" s="84" t="s">
        <v>599</v>
      </c>
      <c r="I373" s="46" t="s">
        <v>136</v>
      </c>
      <c r="J373" s="46">
        <v>3</v>
      </c>
      <c r="K373" s="124" t="s">
        <v>555</v>
      </c>
      <c r="N373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73" s="23" t="e">
        <f>IF(AND(N373&lt;&gt;"",#REF!=""),"Tipologia","")</f>
        <v>#REF!</v>
      </c>
      <c r="P373" s="23" t="e">
        <f>IF(AND(N373&lt;&gt;"",#REF!=""),"Data","")</f>
        <v>#REF!</v>
      </c>
      <c r="Q373" s="23" t="e">
        <f>IF(AND(N373&lt;&gt;"",#REF!=""),"Zona","")</f>
        <v>#REF!</v>
      </c>
      <c r="R373" s="23" t="e">
        <f>IF(AND(N373&lt;&gt;"",#REF!=""),"Circolo","")</f>
        <v>#REF!</v>
      </c>
      <c r="S373" s="12" t="str">
        <f t="shared" si="9"/>
        <v/>
      </c>
      <c r="T373" s="6"/>
      <c r="U373" s="4"/>
      <c r="V373" s="4"/>
    </row>
    <row r="374" spans="2:22" ht="21" x14ac:dyDescent="0.25">
      <c r="B374" s="114" t="s">
        <v>437</v>
      </c>
      <c r="C374" s="51" t="s">
        <v>87</v>
      </c>
      <c r="D374" s="46"/>
      <c r="E374" s="46" t="s">
        <v>24</v>
      </c>
      <c r="F374" s="46">
        <v>19</v>
      </c>
      <c r="G374" s="46" t="s">
        <v>80</v>
      </c>
      <c r="H374" s="84" t="s">
        <v>112</v>
      </c>
      <c r="I374" s="46" t="s">
        <v>133</v>
      </c>
      <c r="J374" s="46">
        <v>4</v>
      </c>
      <c r="K374" s="124" t="s">
        <v>555</v>
      </c>
      <c r="N374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74" s="23" t="e">
        <f>IF(AND(N374&lt;&gt;"",#REF!=""),"Tipologia","")</f>
        <v>#REF!</v>
      </c>
      <c r="P374" s="23" t="e">
        <f>IF(AND(N374&lt;&gt;"",#REF!=""),"Data","")</f>
        <v>#REF!</v>
      </c>
      <c r="Q374" s="23" t="e">
        <f>IF(AND(N374&lt;&gt;"",#REF!=""),"Zona","")</f>
        <v>#REF!</v>
      </c>
      <c r="R374" s="23" t="e">
        <f>IF(AND(N374&lt;&gt;"",#REF!=""),"Circolo","")</f>
        <v>#REF!</v>
      </c>
      <c r="S374" s="12" t="str">
        <f t="shared" ref="S374:S422" si="10">IF(N374="ERRORE! MANCA…",1,"")</f>
        <v/>
      </c>
      <c r="T374" s="6"/>
      <c r="U374" s="4"/>
      <c r="V374" s="4"/>
    </row>
    <row r="375" spans="2:22" ht="21" x14ac:dyDescent="0.25">
      <c r="B375" s="114" t="s">
        <v>437</v>
      </c>
      <c r="C375" s="51" t="s">
        <v>87</v>
      </c>
      <c r="D375" s="46"/>
      <c r="E375" s="46" t="s">
        <v>23</v>
      </c>
      <c r="F375" s="46">
        <v>19</v>
      </c>
      <c r="G375" s="46"/>
      <c r="H375" s="84" t="s">
        <v>615</v>
      </c>
      <c r="I375" s="46" t="s">
        <v>206</v>
      </c>
      <c r="J375" s="46">
        <v>7</v>
      </c>
      <c r="K375" s="124" t="s">
        <v>555</v>
      </c>
      <c r="N375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75" s="23" t="e">
        <f>IF(AND(N375&lt;&gt;"",#REF!=""),"Tipologia","")</f>
        <v>#REF!</v>
      </c>
      <c r="P375" s="23" t="e">
        <f>IF(AND(N375&lt;&gt;"",#REF!=""),"Data","")</f>
        <v>#REF!</v>
      </c>
      <c r="Q375" s="23" t="e">
        <f>IF(AND(N375&lt;&gt;"",#REF!=""),"Zona","")</f>
        <v>#REF!</v>
      </c>
      <c r="R375" s="23" t="e">
        <f>IF(AND(N375&lt;&gt;"",#REF!=""),"Circolo","")</f>
        <v>#REF!</v>
      </c>
      <c r="S375" s="12" t="str">
        <f t="shared" si="10"/>
        <v/>
      </c>
      <c r="T375" s="6"/>
      <c r="U375" s="4"/>
      <c r="V375" s="4"/>
    </row>
    <row r="376" spans="2:22" ht="21" x14ac:dyDescent="0.25">
      <c r="B376" s="114" t="s">
        <v>437</v>
      </c>
      <c r="C376" s="51" t="s">
        <v>87</v>
      </c>
      <c r="D376" s="46" t="s">
        <v>654</v>
      </c>
      <c r="E376" s="46" t="s">
        <v>25</v>
      </c>
      <c r="F376" s="46">
        <v>19</v>
      </c>
      <c r="G376" s="46"/>
      <c r="H376" s="84" t="s">
        <v>658</v>
      </c>
      <c r="I376" s="46" t="s">
        <v>468</v>
      </c>
      <c r="J376" s="46">
        <v>7</v>
      </c>
      <c r="K376" s="124" t="s">
        <v>555</v>
      </c>
      <c r="N376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76" s="23" t="e">
        <f>IF(AND(N376&lt;&gt;"",#REF!=""),"Tipologia","")</f>
        <v>#REF!</v>
      </c>
      <c r="P376" s="23" t="e">
        <f>IF(AND(N376&lt;&gt;"",#REF!=""),"Data","")</f>
        <v>#REF!</v>
      </c>
      <c r="Q376" s="23" t="e">
        <f>IF(AND(N376&lt;&gt;"",#REF!=""),"Zona","")</f>
        <v>#REF!</v>
      </c>
      <c r="R376" s="23" t="e">
        <f>IF(AND(N376&lt;&gt;"",#REF!=""),"Circolo","")</f>
        <v>#REF!</v>
      </c>
      <c r="S376" s="12" t="str">
        <f t="shared" si="10"/>
        <v/>
      </c>
      <c r="T376" s="6"/>
      <c r="U376" s="4"/>
      <c r="V376" s="4"/>
    </row>
    <row r="377" spans="2:22" ht="21" x14ac:dyDescent="0.25">
      <c r="B377" s="114" t="s">
        <v>437</v>
      </c>
      <c r="C377" s="51" t="s">
        <v>87</v>
      </c>
      <c r="D377" s="46"/>
      <c r="E377" s="46" t="s">
        <v>23</v>
      </c>
      <c r="F377" s="46">
        <v>19</v>
      </c>
      <c r="G377" s="46"/>
      <c r="H377" s="84" t="s">
        <v>639</v>
      </c>
      <c r="I377" s="46" t="s">
        <v>640</v>
      </c>
      <c r="J377" s="46">
        <v>7</v>
      </c>
      <c r="K377" s="124" t="s">
        <v>555</v>
      </c>
      <c r="N377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77" s="23" t="e">
        <f>IF(AND(N377&lt;&gt;"",#REF!=""),"Tipologia","")</f>
        <v>#REF!</v>
      </c>
      <c r="P377" s="23" t="e">
        <f>IF(AND(N377&lt;&gt;"",#REF!=""),"Data","")</f>
        <v>#REF!</v>
      </c>
      <c r="Q377" s="23" t="e">
        <f>IF(AND(N377&lt;&gt;"",#REF!=""),"Zona","")</f>
        <v>#REF!</v>
      </c>
      <c r="R377" s="23" t="e">
        <f>IF(AND(N377&lt;&gt;"",#REF!=""),"Circolo","")</f>
        <v>#REF!</v>
      </c>
      <c r="S377" s="12" t="str">
        <f t="shared" si="10"/>
        <v/>
      </c>
      <c r="T377" s="6"/>
      <c r="U377" s="4"/>
      <c r="V377" s="4"/>
    </row>
    <row r="378" spans="2:22" ht="21" x14ac:dyDescent="0.25">
      <c r="B378" s="114" t="s">
        <v>444</v>
      </c>
      <c r="C378" s="51" t="s">
        <v>87</v>
      </c>
      <c r="D378" s="46"/>
      <c r="E378" s="46" t="s">
        <v>61</v>
      </c>
      <c r="F378" s="46">
        <v>24</v>
      </c>
      <c r="G378" s="46">
        <v>26</v>
      </c>
      <c r="H378" s="84" t="s">
        <v>347</v>
      </c>
      <c r="I378" s="46" t="s">
        <v>201</v>
      </c>
      <c r="J378" s="46">
        <v>4</v>
      </c>
      <c r="K378" s="124" t="s">
        <v>562</v>
      </c>
      <c r="N378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78" s="23" t="e">
        <f>IF(AND(N378&lt;&gt;"",#REF!=""),"Tipologia","")</f>
        <v>#REF!</v>
      </c>
      <c r="P378" s="23" t="e">
        <f>IF(AND(N378&lt;&gt;"",#REF!=""),"Data","")</f>
        <v>#REF!</v>
      </c>
      <c r="Q378" s="23" t="e">
        <f>IF(AND(N378&lt;&gt;"",#REF!=""),"Zona","")</f>
        <v>#REF!</v>
      </c>
      <c r="R378" s="23" t="e">
        <f>IF(AND(N378&lt;&gt;"",#REF!=""),"Circolo","")</f>
        <v>#REF!</v>
      </c>
      <c r="S378" s="12" t="str">
        <f t="shared" si="10"/>
        <v/>
      </c>
      <c r="T378" s="6"/>
      <c r="U378" s="4"/>
      <c r="V378" s="4"/>
    </row>
    <row r="379" spans="2:22" ht="21" x14ac:dyDescent="0.25">
      <c r="B379" s="114" t="s">
        <v>450</v>
      </c>
      <c r="C379" s="51" t="s">
        <v>87</v>
      </c>
      <c r="D379" s="46"/>
      <c r="E379" s="46" t="s">
        <v>19</v>
      </c>
      <c r="F379" s="46">
        <v>25</v>
      </c>
      <c r="G379" s="46" t="s">
        <v>430</v>
      </c>
      <c r="H379" s="84" t="s">
        <v>655</v>
      </c>
      <c r="I379" s="46" t="s">
        <v>283</v>
      </c>
      <c r="J379" s="46">
        <v>1</v>
      </c>
      <c r="K379" s="124" t="s">
        <v>556</v>
      </c>
      <c r="N379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79" s="23" t="e">
        <f>IF(AND(N379&lt;&gt;"",#REF!=""),"Tipologia","")</f>
        <v>#REF!</v>
      </c>
      <c r="P379" s="23" t="e">
        <f>IF(AND(N379&lt;&gt;"",#REF!=""),"Data","")</f>
        <v>#REF!</v>
      </c>
      <c r="Q379" s="23" t="e">
        <f>IF(AND(N379&lt;&gt;"",#REF!=""),"Zona","")</f>
        <v>#REF!</v>
      </c>
      <c r="R379" s="23" t="e">
        <f>IF(AND(N379&lt;&gt;"",#REF!=""),"Circolo","")</f>
        <v>#REF!</v>
      </c>
      <c r="S379" s="12" t="str">
        <f t="shared" si="10"/>
        <v/>
      </c>
      <c r="T379" s="6"/>
      <c r="U379" s="4"/>
      <c r="V379" s="4"/>
    </row>
    <row r="380" spans="2:22" ht="21" x14ac:dyDescent="0.25">
      <c r="B380" s="114" t="s">
        <v>450</v>
      </c>
      <c r="C380" s="51" t="s">
        <v>87</v>
      </c>
      <c r="D380" s="46"/>
      <c r="E380" s="46" t="s">
        <v>19</v>
      </c>
      <c r="F380" s="46">
        <v>25</v>
      </c>
      <c r="G380" s="46">
        <v>26</v>
      </c>
      <c r="H380" s="84" t="s">
        <v>348</v>
      </c>
      <c r="I380" s="46" t="s">
        <v>349</v>
      </c>
      <c r="J380" s="46">
        <v>2</v>
      </c>
      <c r="K380" s="124" t="s">
        <v>556</v>
      </c>
      <c r="N380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80" s="23" t="e">
        <f>IF(AND(N380&lt;&gt;"",#REF!=""),"Tipologia","")</f>
        <v>#REF!</v>
      </c>
      <c r="P380" s="23" t="e">
        <f>IF(AND(N380&lt;&gt;"",#REF!=""),"Data","")</f>
        <v>#REF!</v>
      </c>
      <c r="Q380" s="23" t="e">
        <f>IF(AND(N380&lt;&gt;"",#REF!=""),"Zona","")</f>
        <v>#REF!</v>
      </c>
      <c r="R380" s="23" t="e">
        <f>IF(AND(N380&lt;&gt;"",#REF!=""),"Circolo","")</f>
        <v>#REF!</v>
      </c>
      <c r="S380" s="12" t="str">
        <f t="shared" si="10"/>
        <v/>
      </c>
      <c r="T380" s="6"/>
      <c r="U380" s="4"/>
      <c r="V380" s="4"/>
    </row>
    <row r="381" spans="2:22" ht="21" x14ac:dyDescent="0.25">
      <c r="B381" s="114" t="s">
        <v>406</v>
      </c>
      <c r="C381" s="51" t="s">
        <v>87</v>
      </c>
      <c r="D381" s="46"/>
      <c r="E381" s="46" t="s">
        <v>24</v>
      </c>
      <c r="F381" s="46">
        <v>25</v>
      </c>
      <c r="G381" s="46" t="s">
        <v>80</v>
      </c>
      <c r="H381" s="84" t="s">
        <v>350</v>
      </c>
      <c r="I381" s="46" t="s">
        <v>298</v>
      </c>
      <c r="J381" s="46">
        <v>6</v>
      </c>
      <c r="K381" s="124" t="s">
        <v>554</v>
      </c>
      <c r="N381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81" s="23" t="e">
        <f>IF(AND(N381&lt;&gt;"",#REF!=""),"Tipologia","")</f>
        <v>#REF!</v>
      </c>
      <c r="P381" s="23" t="e">
        <f>IF(AND(N381&lt;&gt;"",#REF!=""),"Data","")</f>
        <v>#REF!</v>
      </c>
      <c r="Q381" s="23" t="e">
        <f>IF(AND(N381&lt;&gt;"",#REF!=""),"Zona","")</f>
        <v>#REF!</v>
      </c>
      <c r="R381" s="23" t="e">
        <f>IF(AND(N381&lt;&gt;"",#REF!=""),"Circolo","")</f>
        <v>#REF!</v>
      </c>
      <c r="S381" s="12" t="str">
        <f t="shared" si="10"/>
        <v/>
      </c>
      <c r="T381" s="6"/>
      <c r="U381" s="4"/>
      <c r="V381" s="4"/>
    </row>
    <row r="382" spans="2:22" ht="21" x14ac:dyDescent="0.25">
      <c r="B382" s="114" t="s">
        <v>450</v>
      </c>
      <c r="C382" s="51" t="s">
        <v>87</v>
      </c>
      <c r="D382" s="46"/>
      <c r="E382" s="46" t="s">
        <v>19</v>
      </c>
      <c r="F382" s="46">
        <v>25</v>
      </c>
      <c r="G382" s="46">
        <v>26</v>
      </c>
      <c r="H382" s="84" t="s">
        <v>351</v>
      </c>
      <c r="I382" s="46" t="s">
        <v>352</v>
      </c>
      <c r="J382" s="46">
        <v>7</v>
      </c>
      <c r="K382" s="124" t="s">
        <v>556</v>
      </c>
      <c r="N382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82" s="23" t="e">
        <f>IF(AND(N382&lt;&gt;"",#REF!=""),"Tipologia","")</f>
        <v>#REF!</v>
      </c>
      <c r="P382" s="23" t="e">
        <f>IF(AND(N382&lt;&gt;"",#REF!=""),"Data","")</f>
        <v>#REF!</v>
      </c>
      <c r="Q382" s="23" t="e">
        <f>IF(AND(N382&lt;&gt;"",#REF!=""),"Zona","")</f>
        <v>#REF!</v>
      </c>
      <c r="R382" s="23" t="e">
        <f>IF(AND(N382&lt;&gt;"",#REF!=""),"Circolo","")</f>
        <v>#REF!</v>
      </c>
      <c r="S382" s="12" t="str">
        <f t="shared" si="10"/>
        <v/>
      </c>
      <c r="T382" s="6"/>
      <c r="U382" s="4"/>
      <c r="V382" s="4"/>
    </row>
    <row r="383" spans="2:22" ht="21" x14ac:dyDescent="0.25">
      <c r="B383" s="114" t="s">
        <v>406</v>
      </c>
      <c r="C383" s="51" t="s">
        <v>87</v>
      </c>
      <c r="D383" s="46" t="s">
        <v>654</v>
      </c>
      <c r="E383" s="46" t="s">
        <v>23</v>
      </c>
      <c r="F383" s="46">
        <v>25</v>
      </c>
      <c r="G383" s="46"/>
      <c r="H383" s="84" t="s">
        <v>659</v>
      </c>
      <c r="I383" s="46" t="s">
        <v>259</v>
      </c>
      <c r="J383" s="46">
        <v>7</v>
      </c>
      <c r="K383" s="124" t="s">
        <v>554</v>
      </c>
      <c r="N383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83" s="23" t="e">
        <f>IF(AND(N383&lt;&gt;"",#REF!=""),"Tipologia","")</f>
        <v>#REF!</v>
      </c>
      <c r="P383" s="23" t="e">
        <f>IF(AND(N383&lt;&gt;"",#REF!=""),"Data","")</f>
        <v>#REF!</v>
      </c>
      <c r="Q383" s="23" t="e">
        <f>IF(AND(N383&lt;&gt;"",#REF!=""),"Zona","")</f>
        <v>#REF!</v>
      </c>
      <c r="R383" s="23" t="e">
        <f>IF(AND(N383&lt;&gt;"",#REF!=""),"Circolo","")</f>
        <v>#REF!</v>
      </c>
      <c r="S383" s="12" t="str">
        <f t="shared" si="10"/>
        <v/>
      </c>
      <c r="T383" s="6"/>
      <c r="U383" s="4"/>
      <c r="V383" s="4"/>
    </row>
    <row r="384" spans="2:22" ht="21" x14ac:dyDescent="0.25">
      <c r="B384" s="114" t="s">
        <v>430</v>
      </c>
      <c r="C384" s="51" t="s">
        <v>87</v>
      </c>
      <c r="D384" s="46" t="s">
        <v>671</v>
      </c>
      <c r="E384" s="46" t="s">
        <v>24</v>
      </c>
      <c r="F384" s="46">
        <v>26</v>
      </c>
      <c r="G384" s="46"/>
      <c r="H384" s="84" t="s">
        <v>156</v>
      </c>
      <c r="I384" s="46" t="s">
        <v>157</v>
      </c>
      <c r="J384" s="46">
        <v>2</v>
      </c>
      <c r="K384" s="124" t="s">
        <v>555</v>
      </c>
      <c r="N384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84" s="23" t="e">
        <f>IF(AND(N384&lt;&gt;"",#REF!=""),"Tipologia","")</f>
        <v>#REF!</v>
      </c>
      <c r="P384" s="23" t="e">
        <f>IF(AND(N384&lt;&gt;"",#REF!=""),"Data","")</f>
        <v>#REF!</v>
      </c>
      <c r="Q384" s="23" t="e">
        <f>IF(AND(N384&lt;&gt;"",#REF!=""),"Zona","")</f>
        <v>#REF!</v>
      </c>
      <c r="R384" s="23" t="e">
        <f>IF(AND(N384&lt;&gt;"",#REF!=""),"Circolo","")</f>
        <v>#REF!</v>
      </c>
      <c r="S384" s="12" t="str">
        <f t="shared" si="10"/>
        <v/>
      </c>
      <c r="T384" s="6"/>
      <c r="U384" s="4"/>
      <c r="V384" s="4"/>
    </row>
    <row r="385" spans="2:22" ht="21" x14ac:dyDescent="0.25">
      <c r="B385" s="114" t="s">
        <v>430</v>
      </c>
      <c r="C385" s="51" t="s">
        <v>87</v>
      </c>
      <c r="D385" s="46"/>
      <c r="E385" s="46" t="s">
        <v>24</v>
      </c>
      <c r="F385" s="46">
        <v>26</v>
      </c>
      <c r="G385" s="46" t="s">
        <v>80</v>
      </c>
      <c r="H385" s="84" t="s">
        <v>112</v>
      </c>
      <c r="I385" s="46" t="s">
        <v>353</v>
      </c>
      <c r="J385" s="46">
        <v>3</v>
      </c>
      <c r="K385" s="124" t="s">
        <v>555</v>
      </c>
      <c r="N385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85" s="23" t="e">
        <f>IF(AND(N385&lt;&gt;"",#REF!=""),"Tipologia","")</f>
        <v>#REF!</v>
      </c>
      <c r="P385" s="23" t="e">
        <f>IF(AND(N385&lt;&gt;"",#REF!=""),"Data","")</f>
        <v>#REF!</v>
      </c>
      <c r="Q385" s="23" t="e">
        <f>IF(AND(N385&lt;&gt;"",#REF!=""),"Zona","")</f>
        <v>#REF!</v>
      </c>
      <c r="R385" s="23" t="e">
        <f>IF(AND(N385&lt;&gt;"",#REF!=""),"Circolo","")</f>
        <v>#REF!</v>
      </c>
      <c r="S385" s="12" t="str">
        <f t="shared" si="10"/>
        <v/>
      </c>
      <c r="T385" s="6"/>
      <c r="U385" s="4"/>
      <c r="V385" s="4"/>
    </row>
    <row r="386" spans="2:22" ht="21" x14ac:dyDescent="0.25">
      <c r="B386" s="114" t="s">
        <v>430</v>
      </c>
      <c r="C386" s="51" t="s">
        <v>87</v>
      </c>
      <c r="D386" s="46"/>
      <c r="E386" s="46" t="s">
        <v>25</v>
      </c>
      <c r="F386" s="46">
        <v>26</v>
      </c>
      <c r="G386" s="46" t="s">
        <v>80</v>
      </c>
      <c r="H386" s="84" t="s">
        <v>183</v>
      </c>
      <c r="I386" s="46" t="s">
        <v>354</v>
      </c>
      <c r="J386" s="46">
        <v>5</v>
      </c>
      <c r="K386" s="124" t="s">
        <v>555</v>
      </c>
      <c r="N386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86" s="23" t="e">
        <f>IF(AND(N386&lt;&gt;"",#REF!=""),"Tipologia","")</f>
        <v>#REF!</v>
      </c>
      <c r="P386" s="23" t="e">
        <f>IF(AND(N386&lt;&gt;"",#REF!=""),"Data","")</f>
        <v>#REF!</v>
      </c>
      <c r="Q386" s="23" t="e">
        <f>IF(AND(N386&lt;&gt;"",#REF!=""),"Zona","")</f>
        <v>#REF!</v>
      </c>
      <c r="R386" s="23" t="e">
        <f>IF(AND(N386&lt;&gt;"",#REF!=""),"Circolo","")</f>
        <v>#REF!</v>
      </c>
      <c r="S386" s="12" t="str">
        <f t="shared" si="10"/>
        <v/>
      </c>
      <c r="T386" s="6"/>
      <c r="U386" s="4"/>
      <c r="V386" s="4"/>
    </row>
    <row r="387" spans="2:22" ht="21" x14ac:dyDescent="0.25">
      <c r="B387" s="114" t="s">
        <v>430</v>
      </c>
      <c r="C387" s="51" t="s">
        <v>87</v>
      </c>
      <c r="D387" s="46" t="s">
        <v>654</v>
      </c>
      <c r="E387" s="46" t="s">
        <v>23</v>
      </c>
      <c r="F387" s="46">
        <v>26</v>
      </c>
      <c r="G387" s="46"/>
      <c r="H387" s="84" t="s">
        <v>660</v>
      </c>
      <c r="I387" s="46" t="s">
        <v>206</v>
      </c>
      <c r="J387" s="46">
        <v>7</v>
      </c>
      <c r="K387" s="124" t="s">
        <v>555</v>
      </c>
      <c r="N387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87" s="23" t="e">
        <f>IF(AND(N387&lt;&gt;"",#REF!=""),"Tipologia","")</f>
        <v>#REF!</v>
      </c>
      <c r="P387" s="23" t="e">
        <f>IF(AND(N387&lt;&gt;"",#REF!=""),"Data","")</f>
        <v>#REF!</v>
      </c>
      <c r="Q387" s="23" t="e">
        <f>IF(AND(N387&lt;&gt;"",#REF!=""),"Zona","")</f>
        <v>#REF!</v>
      </c>
      <c r="R387" s="23" t="e">
        <f>IF(AND(N387&lt;&gt;"",#REF!=""),"Circolo","")</f>
        <v>#REF!</v>
      </c>
      <c r="S387" s="12" t="str">
        <f t="shared" si="10"/>
        <v/>
      </c>
      <c r="T387" s="6"/>
      <c r="U387" s="4"/>
      <c r="V387" s="4"/>
    </row>
    <row r="388" spans="2:22" ht="21" x14ac:dyDescent="0.25">
      <c r="B388" s="114" t="s">
        <v>430</v>
      </c>
      <c r="C388" s="51" t="s">
        <v>87</v>
      </c>
      <c r="D388" s="46" t="s">
        <v>654</v>
      </c>
      <c r="E388" s="46" t="s">
        <v>23</v>
      </c>
      <c r="F388" s="46">
        <v>26</v>
      </c>
      <c r="G388" s="46"/>
      <c r="H388" s="84" t="s">
        <v>517</v>
      </c>
      <c r="I388" s="46" t="s">
        <v>468</v>
      </c>
      <c r="J388" s="46">
        <v>7</v>
      </c>
      <c r="K388" s="124" t="s">
        <v>555</v>
      </c>
      <c r="N388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88" s="23" t="e">
        <f>IF(AND(N388&lt;&gt;"",#REF!=""),"Tipologia","")</f>
        <v>#REF!</v>
      </c>
      <c r="P388" s="23" t="e">
        <f>IF(AND(N388&lt;&gt;"",#REF!=""),"Data","")</f>
        <v>#REF!</v>
      </c>
      <c r="Q388" s="23" t="e">
        <f>IF(AND(N388&lt;&gt;"",#REF!=""),"Zona","")</f>
        <v>#REF!</v>
      </c>
      <c r="R388" s="23" t="e">
        <f>IF(AND(N388&lt;&gt;"",#REF!=""),"Circolo","")</f>
        <v>#REF!</v>
      </c>
      <c r="S388" s="12" t="str">
        <f t="shared" si="10"/>
        <v/>
      </c>
      <c r="T388" s="6"/>
      <c r="U388" s="4"/>
      <c r="V388" s="4"/>
    </row>
    <row r="389" spans="2:22" ht="21" x14ac:dyDescent="0.25">
      <c r="B389" s="114" t="s">
        <v>458</v>
      </c>
      <c r="C389" s="51" t="s">
        <v>87</v>
      </c>
      <c r="D389" s="46"/>
      <c r="E389" s="46" t="s">
        <v>72</v>
      </c>
      <c r="F389" s="46">
        <v>30</v>
      </c>
      <c r="G389" s="46" t="s">
        <v>457</v>
      </c>
      <c r="H389" s="84" t="s">
        <v>356</v>
      </c>
      <c r="I389" s="46" t="s">
        <v>246</v>
      </c>
      <c r="J389" s="46">
        <v>1</v>
      </c>
      <c r="K389" s="124" t="s">
        <v>560</v>
      </c>
      <c r="N389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89" s="23" t="e">
        <f>IF(AND(N389&lt;&gt;"",#REF!=""),"Tipologia","")</f>
        <v>#REF!</v>
      </c>
      <c r="P389" s="23" t="e">
        <f>IF(AND(N389&lt;&gt;"",#REF!=""),"Data","")</f>
        <v>#REF!</v>
      </c>
      <c r="Q389" s="23" t="e">
        <f>IF(AND(N389&lt;&gt;"",#REF!=""),"Zona","")</f>
        <v>#REF!</v>
      </c>
      <c r="R389" s="23" t="e">
        <f>IF(AND(N389&lt;&gt;"",#REF!=""),"Circolo","")</f>
        <v>#REF!</v>
      </c>
      <c r="S389" s="12" t="str">
        <f t="shared" si="10"/>
        <v/>
      </c>
      <c r="T389" s="6"/>
      <c r="U389" s="4"/>
      <c r="V389" s="4"/>
    </row>
    <row r="390" spans="2:22" ht="21" x14ac:dyDescent="0.25">
      <c r="B390" s="114" t="s">
        <v>80</v>
      </c>
      <c r="C390" s="51" t="s">
        <v>87</v>
      </c>
      <c r="D390" s="46"/>
      <c r="E390" s="46" t="s">
        <v>24</v>
      </c>
      <c r="F390" s="46"/>
      <c r="G390" s="46" t="s">
        <v>80</v>
      </c>
      <c r="H390" s="84" t="s">
        <v>112</v>
      </c>
      <c r="I390" s="46" t="s">
        <v>120</v>
      </c>
      <c r="J390" s="46">
        <v>7</v>
      </c>
      <c r="K390" s="124" t="s">
        <v>80</v>
      </c>
      <c r="N390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90" s="23" t="e">
        <f>IF(AND(N390&lt;&gt;"",#REF!=""),"Tipologia","")</f>
        <v>#REF!</v>
      </c>
      <c r="P390" s="23" t="e">
        <f>IF(AND(N390&lt;&gt;"",#REF!=""),"Data","")</f>
        <v>#REF!</v>
      </c>
      <c r="Q390" s="23" t="e">
        <f>IF(AND(N390&lt;&gt;"",#REF!=""),"Zona","")</f>
        <v>#REF!</v>
      </c>
      <c r="R390" s="23" t="e">
        <f>IF(AND(N390&lt;&gt;"",#REF!=""),"Circolo","")</f>
        <v>#REF!</v>
      </c>
      <c r="S390" s="12" t="str">
        <f t="shared" si="10"/>
        <v/>
      </c>
      <c r="T390" s="6"/>
      <c r="U390" s="4"/>
      <c r="V390" s="4"/>
    </row>
    <row r="391" spans="2:22" ht="21" x14ac:dyDescent="0.25">
      <c r="B391" s="114" t="s">
        <v>80</v>
      </c>
      <c r="C391" s="51" t="s">
        <v>88</v>
      </c>
      <c r="D391" s="46"/>
      <c r="E391" s="46"/>
      <c r="F391" s="46"/>
      <c r="G391" s="46" t="s">
        <v>80</v>
      </c>
      <c r="H391" s="84" t="s">
        <v>8</v>
      </c>
      <c r="I391" s="46"/>
      <c r="J391" s="46"/>
      <c r="K391" s="124" t="s">
        <v>80</v>
      </c>
      <c r="N391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91" s="23" t="e">
        <f>IF(AND(N391&lt;&gt;"",#REF!=""),"Tipologia","")</f>
        <v>#REF!</v>
      </c>
      <c r="P391" s="23" t="e">
        <f>IF(AND(N391&lt;&gt;"",#REF!=""),"Data","")</f>
        <v>#REF!</v>
      </c>
      <c r="Q391" s="23" t="e">
        <f>IF(AND(N391&lt;&gt;"",#REF!=""),"Zona","")</f>
        <v>#REF!</v>
      </c>
      <c r="R391" s="23" t="e">
        <f>IF(AND(N391&lt;&gt;"",#REF!=""),"Circolo","")</f>
        <v>#REF!</v>
      </c>
      <c r="S391" s="12" t="str">
        <f t="shared" si="10"/>
        <v/>
      </c>
      <c r="T391" s="6"/>
      <c r="U391" s="4"/>
      <c r="V391" s="4"/>
    </row>
    <row r="392" spans="2:22" ht="21" x14ac:dyDescent="0.25">
      <c r="B392" s="114" t="s">
        <v>432</v>
      </c>
      <c r="C392" s="51" t="s">
        <v>88</v>
      </c>
      <c r="D392" s="46"/>
      <c r="E392" s="46" t="s">
        <v>20</v>
      </c>
      <c r="F392" s="46">
        <v>2</v>
      </c>
      <c r="G392" s="46">
        <v>3</v>
      </c>
      <c r="H392" s="84" t="s">
        <v>358</v>
      </c>
      <c r="I392" s="46" t="s">
        <v>346</v>
      </c>
      <c r="J392" s="46">
        <v>1</v>
      </c>
      <c r="K392" s="124" t="s">
        <v>556</v>
      </c>
      <c r="N392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92" s="23" t="e">
        <f>IF(AND(N392&lt;&gt;"",#REF!=""),"Tipologia","")</f>
        <v>#REF!</v>
      </c>
      <c r="P392" s="23" t="e">
        <f>IF(AND(N392&lt;&gt;"",#REF!=""),"Data","")</f>
        <v>#REF!</v>
      </c>
      <c r="Q392" s="23" t="e">
        <f>IF(AND(N392&lt;&gt;"",#REF!=""),"Zona","")</f>
        <v>#REF!</v>
      </c>
      <c r="R392" s="23" t="e">
        <f>IF(AND(N392&lt;&gt;"",#REF!=""),"Circolo","")</f>
        <v>#REF!</v>
      </c>
      <c r="S392" s="12" t="str">
        <f t="shared" si="10"/>
        <v/>
      </c>
      <c r="T392" s="6"/>
      <c r="U392" s="4"/>
      <c r="V392" s="4"/>
    </row>
    <row r="393" spans="2:22" ht="21" x14ac:dyDescent="0.25">
      <c r="B393" s="114" t="s">
        <v>393</v>
      </c>
      <c r="C393" s="51" t="s">
        <v>88</v>
      </c>
      <c r="D393" s="46"/>
      <c r="E393" s="46" t="s">
        <v>24</v>
      </c>
      <c r="F393" s="46">
        <v>3</v>
      </c>
      <c r="G393" s="46" t="s">
        <v>80</v>
      </c>
      <c r="H393" s="84" t="s">
        <v>359</v>
      </c>
      <c r="I393" s="46" t="s">
        <v>57</v>
      </c>
      <c r="J393" s="46">
        <v>2</v>
      </c>
      <c r="K393" s="124" t="s">
        <v>555</v>
      </c>
      <c r="N393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93" s="23" t="e">
        <f>IF(AND(N393&lt;&gt;"",#REF!=""),"Tipologia","")</f>
        <v>#REF!</v>
      </c>
      <c r="P393" s="23" t="e">
        <f>IF(AND(N393&lt;&gt;"",#REF!=""),"Data","")</f>
        <v>#REF!</v>
      </c>
      <c r="Q393" s="23" t="e">
        <f>IF(AND(N393&lt;&gt;"",#REF!=""),"Zona","")</f>
        <v>#REF!</v>
      </c>
      <c r="R393" s="23" t="e">
        <f>IF(AND(N393&lt;&gt;"",#REF!=""),"Circolo","")</f>
        <v>#REF!</v>
      </c>
      <c r="S393" s="12" t="str">
        <f t="shared" si="10"/>
        <v/>
      </c>
      <c r="T393" s="6"/>
      <c r="U393" s="4"/>
      <c r="V393" s="4"/>
    </row>
    <row r="394" spans="2:22" ht="21" x14ac:dyDescent="0.25">
      <c r="B394" s="114" t="s">
        <v>393</v>
      </c>
      <c r="C394" s="51" t="s">
        <v>88</v>
      </c>
      <c r="D394" s="46"/>
      <c r="E394" s="46" t="s">
        <v>24</v>
      </c>
      <c r="F394" s="46">
        <v>3</v>
      </c>
      <c r="G394" s="46" t="s">
        <v>80</v>
      </c>
      <c r="H394" s="84" t="s">
        <v>112</v>
      </c>
      <c r="I394" s="46" t="s">
        <v>136</v>
      </c>
      <c r="J394" s="46">
        <v>3</v>
      </c>
      <c r="K394" s="124" t="s">
        <v>555</v>
      </c>
      <c r="N394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94" s="23" t="e">
        <f>IF(AND(N394&lt;&gt;"",#REF!=""),"Tipologia","")</f>
        <v>#REF!</v>
      </c>
      <c r="P394" s="23" t="e">
        <f>IF(AND(N394&lt;&gt;"",#REF!=""),"Data","")</f>
        <v>#REF!</v>
      </c>
      <c r="Q394" s="23" t="e">
        <f>IF(AND(N394&lt;&gt;"",#REF!=""),"Zona","")</f>
        <v>#REF!</v>
      </c>
      <c r="R394" s="23" t="e">
        <f>IF(AND(N394&lt;&gt;"",#REF!=""),"Circolo","")</f>
        <v>#REF!</v>
      </c>
      <c r="S394" s="12" t="str">
        <f t="shared" si="10"/>
        <v/>
      </c>
      <c r="T394" s="6"/>
      <c r="U394" s="4"/>
      <c r="V394" s="4"/>
    </row>
    <row r="395" spans="2:22" ht="21" x14ac:dyDescent="0.25">
      <c r="B395" s="114" t="s">
        <v>393</v>
      </c>
      <c r="C395" s="51" t="s">
        <v>88</v>
      </c>
      <c r="D395" s="46"/>
      <c r="E395" s="46" t="s">
        <v>24</v>
      </c>
      <c r="F395" s="46">
        <v>3</v>
      </c>
      <c r="G395" s="46" t="s">
        <v>80</v>
      </c>
      <c r="H395" s="84" t="s">
        <v>112</v>
      </c>
      <c r="I395" s="46" t="s">
        <v>127</v>
      </c>
      <c r="J395" s="46">
        <v>4</v>
      </c>
      <c r="K395" s="124" t="s">
        <v>555</v>
      </c>
      <c r="N395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95" s="23" t="e">
        <f>IF(AND(N395&lt;&gt;"",#REF!=""),"Tipologia","")</f>
        <v>#REF!</v>
      </c>
      <c r="P395" s="23" t="e">
        <f>IF(AND(N395&lt;&gt;"",#REF!=""),"Data","")</f>
        <v>#REF!</v>
      </c>
      <c r="Q395" s="23" t="e">
        <f>IF(AND(N395&lt;&gt;"",#REF!=""),"Zona","")</f>
        <v>#REF!</v>
      </c>
      <c r="R395" s="23" t="e">
        <f>IF(AND(N395&lt;&gt;"",#REF!=""),"Circolo","")</f>
        <v>#REF!</v>
      </c>
      <c r="S395" s="12" t="str">
        <f t="shared" si="10"/>
        <v/>
      </c>
      <c r="T395" s="6"/>
      <c r="U395" s="4"/>
      <c r="V395" s="4"/>
    </row>
    <row r="396" spans="2:22" ht="21" x14ac:dyDescent="0.25">
      <c r="B396" s="114" t="s">
        <v>393</v>
      </c>
      <c r="C396" s="51" t="s">
        <v>88</v>
      </c>
      <c r="D396" s="46"/>
      <c r="E396" s="46" t="s">
        <v>25</v>
      </c>
      <c r="F396" s="46">
        <v>3</v>
      </c>
      <c r="G396" s="46" t="s">
        <v>80</v>
      </c>
      <c r="H396" s="84" t="s">
        <v>360</v>
      </c>
      <c r="I396" s="46" t="s">
        <v>47</v>
      </c>
      <c r="J396" s="46">
        <v>5</v>
      </c>
      <c r="K396" s="124" t="s">
        <v>555</v>
      </c>
      <c r="N396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96" s="23" t="e">
        <f>IF(AND(N396&lt;&gt;"",#REF!=""),"Tipologia","")</f>
        <v>#REF!</v>
      </c>
      <c r="P396" s="23" t="e">
        <f>IF(AND(N396&lt;&gt;"",#REF!=""),"Data","")</f>
        <v>#REF!</v>
      </c>
      <c r="Q396" s="23" t="e">
        <f>IF(AND(N396&lt;&gt;"",#REF!=""),"Zona","")</f>
        <v>#REF!</v>
      </c>
      <c r="R396" s="23" t="e">
        <f>IF(AND(N396&lt;&gt;"",#REF!=""),"Circolo","")</f>
        <v>#REF!</v>
      </c>
      <c r="S396" s="12" t="str">
        <f t="shared" si="10"/>
        <v/>
      </c>
      <c r="T396" s="6"/>
      <c r="U396" s="4"/>
      <c r="V396" s="4"/>
    </row>
    <row r="397" spans="2:22" ht="21" x14ac:dyDescent="0.25">
      <c r="B397" s="114" t="s">
        <v>393</v>
      </c>
      <c r="C397" s="51" t="s">
        <v>88</v>
      </c>
      <c r="D397" s="46"/>
      <c r="E397" s="46" t="s">
        <v>24</v>
      </c>
      <c r="F397" s="46">
        <v>3</v>
      </c>
      <c r="G397" s="46"/>
      <c r="H397" s="84" t="s">
        <v>657</v>
      </c>
      <c r="I397" s="46" t="s">
        <v>120</v>
      </c>
      <c r="J397" s="46">
        <v>7</v>
      </c>
      <c r="K397" s="124" t="s">
        <v>555</v>
      </c>
      <c r="N397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97" s="23" t="e">
        <f>IF(AND(N397&lt;&gt;"",#REF!=""),"Tipologia","")</f>
        <v>#REF!</v>
      </c>
      <c r="P397" s="23" t="e">
        <f>IF(AND(N397&lt;&gt;"",#REF!=""),"Data","")</f>
        <v>#REF!</v>
      </c>
      <c r="Q397" s="23" t="e">
        <f>IF(AND(N397&lt;&gt;"",#REF!=""),"Zona","")</f>
        <v>#REF!</v>
      </c>
      <c r="R397" s="23" t="e">
        <f>IF(AND(N397&lt;&gt;"",#REF!=""),"Circolo","")</f>
        <v>#REF!</v>
      </c>
      <c r="S397" s="12" t="str">
        <f t="shared" si="10"/>
        <v/>
      </c>
      <c r="T397" s="6"/>
      <c r="U397" s="4"/>
      <c r="V397" s="4"/>
    </row>
    <row r="398" spans="2:22" ht="21" x14ac:dyDescent="0.25">
      <c r="B398" s="114" t="s">
        <v>393</v>
      </c>
      <c r="C398" s="51" t="s">
        <v>88</v>
      </c>
      <c r="D398" s="46"/>
      <c r="E398" s="46" t="s">
        <v>23</v>
      </c>
      <c r="F398" s="46">
        <v>3</v>
      </c>
      <c r="G398" s="46" t="s">
        <v>80</v>
      </c>
      <c r="H398" s="84" t="s">
        <v>471</v>
      </c>
      <c r="I398" s="46" t="s">
        <v>466</v>
      </c>
      <c r="J398" s="46">
        <v>7</v>
      </c>
      <c r="K398" s="124" t="s">
        <v>555</v>
      </c>
      <c r="N398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98" s="23" t="e">
        <f>IF(AND(N398&lt;&gt;"",#REF!=""),"Tipologia","")</f>
        <v>#REF!</v>
      </c>
      <c r="P398" s="23" t="e">
        <f>IF(AND(N398&lt;&gt;"",#REF!=""),"Data","")</f>
        <v>#REF!</v>
      </c>
      <c r="Q398" s="23" t="e">
        <f>IF(AND(N398&lt;&gt;"",#REF!=""),"Zona","")</f>
        <v>#REF!</v>
      </c>
      <c r="R398" s="23" t="e">
        <f>IF(AND(N398&lt;&gt;"",#REF!=""),"Circolo","")</f>
        <v>#REF!</v>
      </c>
      <c r="S398" s="12" t="str">
        <f t="shared" si="10"/>
        <v/>
      </c>
      <c r="T398" s="6"/>
      <c r="U398" s="4"/>
      <c r="V398" s="4"/>
    </row>
    <row r="399" spans="2:22" ht="21" x14ac:dyDescent="0.25">
      <c r="B399" s="114" t="s">
        <v>393</v>
      </c>
      <c r="C399" s="51" t="s">
        <v>88</v>
      </c>
      <c r="D399" s="46"/>
      <c r="E399" s="46" t="s">
        <v>23</v>
      </c>
      <c r="F399" s="46">
        <v>3</v>
      </c>
      <c r="G399" s="46"/>
      <c r="H399" s="84" t="s">
        <v>471</v>
      </c>
      <c r="I399" s="46" t="s">
        <v>253</v>
      </c>
      <c r="J399" s="46">
        <v>7</v>
      </c>
      <c r="K399" s="124" t="s">
        <v>555</v>
      </c>
      <c r="N399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399" s="23" t="e">
        <f>IF(AND(N399&lt;&gt;"",#REF!=""),"Tipologia","")</f>
        <v>#REF!</v>
      </c>
      <c r="P399" s="23" t="e">
        <f>IF(AND(N399&lt;&gt;"",#REF!=""),"Data","")</f>
        <v>#REF!</v>
      </c>
      <c r="Q399" s="23" t="e">
        <f>IF(AND(N399&lt;&gt;"",#REF!=""),"Zona","")</f>
        <v>#REF!</v>
      </c>
      <c r="R399" s="23" t="e">
        <f>IF(AND(N399&lt;&gt;"",#REF!=""),"Circolo","")</f>
        <v>#REF!</v>
      </c>
      <c r="S399" s="12" t="str">
        <f t="shared" si="10"/>
        <v/>
      </c>
      <c r="T399" s="6"/>
      <c r="U399" s="4"/>
      <c r="V399" s="4"/>
    </row>
    <row r="400" spans="2:22" ht="21" x14ac:dyDescent="0.25">
      <c r="B400" s="114" t="s">
        <v>410</v>
      </c>
      <c r="C400" s="51" t="s">
        <v>88</v>
      </c>
      <c r="D400" s="46"/>
      <c r="E400" s="46" t="s">
        <v>25</v>
      </c>
      <c r="F400" s="46">
        <v>9</v>
      </c>
      <c r="G400" s="46" t="s">
        <v>80</v>
      </c>
      <c r="H400" s="84" t="s">
        <v>361</v>
      </c>
      <c r="I400" s="46" t="s">
        <v>248</v>
      </c>
      <c r="J400" s="46">
        <v>1</v>
      </c>
      <c r="K400" s="124" t="s">
        <v>554</v>
      </c>
      <c r="N400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400" s="23" t="e">
        <f>IF(AND(N400&lt;&gt;"",#REF!=""),"Tipologia","")</f>
        <v>#REF!</v>
      </c>
      <c r="P400" s="23" t="e">
        <f>IF(AND(N400&lt;&gt;"",#REF!=""),"Data","")</f>
        <v>#REF!</v>
      </c>
      <c r="Q400" s="23" t="e">
        <f>IF(AND(N400&lt;&gt;"",#REF!=""),"Zona","")</f>
        <v>#REF!</v>
      </c>
      <c r="R400" s="23" t="e">
        <f>IF(AND(N400&lt;&gt;"",#REF!=""),"Circolo","")</f>
        <v>#REF!</v>
      </c>
      <c r="S400" s="12" t="str">
        <f t="shared" si="10"/>
        <v/>
      </c>
      <c r="T400" s="6"/>
      <c r="U400" s="4"/>
      <c r="V400" s="4"/>
    </row>
    <row r="401" spans="2:22" ht="21" x14ac:dyDescent="0.25">
      <c r="B401" s="114" t="s">
        <v>451</v>
      </c>
      <c r="C401" s="51" t="s">
        <v>88</v>
      </c>
      <c r="D401" s="46" t="s">
        <v>677</v>
      </c>
      <c r="E401" s="46" t="s">
        <v>19</v>
      </c>
      <c r="F401" s="46">
        <v>9</v>
      </c>
      <c r="G401" s="46">
        <v>10</v>
      </c>
      <c r="H401" s="84" t="s">
        <v>362</v>
      </c>
      <c r="I401" s="46" t="s">
        <v>363</v>
      </c>
      <c r="J401" s="46">
        <v>1</v>
      </c>
      <c r="K401" s="124" t="s">
        <v>556</v>
      </c>
      <c r="N401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401" s="23" t="e">
        <f>IF(AND(N401&lt;&gt;"",#REF!=""),"Tipologia","")</f>
        <v>#REF!</v>
      </c>
      <c r="P401" s="23" t="e">
        <f>IF(AND(N401&lt;&gt;"",#REF!=""),"Data","")</f>
        <v>#REF!</v>
      </c>
      <c r="Q401" s="23" t="e">
        <f>IF(AND(N401&lt;&gt;"",#REF!=""),"Zona","")</f>
        <v>#REF!</v>
      </c>
      <c r="R401" s="23" t="e">
        <f>IF(AND(N401&lt;&gt;"",#REF!=""),"Circolo","")</f>
        <v>#REF!</v>
      </c>
      <c r="S401" s="12" t="str">
        <f t="shared" si="10"/>
        <v/>
      </c>
      <c r="T401" s="6"/>
      <c r="U401" s="4"/>
      <c r="V401" s="4"/>
    </row>
    <row r="402" spans="2:22" ht="21" x14ac:dyDescent="0.25">
      <c r="B402" s="114" t="s">
        <v>410</v>
      </c>
      <c r="C402" s="51" t="s">
        <v>88</v>
      </c>
      <c r="D402" s="46"/>
      <c r="E402" s="46" t="s">
        <v>25</v>
      </c>
      <c r="F402" s="46">
        <v>9</v>
      </c>
      <c r="G402" s="46" t="s">
        <v>80</v>
      </c>
      <c r="H402" s="84" t="s">
        <v>519</v>
      </c>
      <c r="I402" s="46" t="s">
        <v>520</v>
      </c>
      <c r="J402" s="46">
        <v>4</v>
      </c>
      <c r="K402" s="124" t="s">
        <v>554</v>
      </c>
      <c r="N402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402" s="23" t="e">
        <f>IF(AND(N402&lt;&gt;"",#REF!=""),"Tipologia","")</f>
        <v>#REF!</v>
      </c>
      <c r="P402" s="23" t="e">
        <f>IF(AND(N402&lt;&gt;"",#REF!=""),"Data","")</f>
        <v>#REF!</v>
      </c>
      <c r="Q402" s="23" t="e">
        <f>IF(AND(N402&lt;&gt;"",#REF!=""),"Zona","")</f>
        <v>#REF!</v>
      </c>
      <c r="R402" s="23" t="e">
        <f>IF(AND(N402&lt;&gt;"",#REF!=""),"Circolo","")</f>
        <v>#REF!</v>
      </c>
      <c r="S402" s="12" t="str">
        <f t="shared" si="10"/>
        <v/>
      </c>
      <c r="T402" s="6"/>
      <c r="U402" s="4"/>
      <c r="V402" s="4"/>
    </row>
    <row r="403" spans="2:22" ht="21" x14ac:dyDescent="0.25">
      <c r="B403" s="114" t="s">
        <v>451</v>
      </c>
      <c r="C403" s="51" t="s">
        <v>88</v>
      </c>
      <c r="D403" s="46"/>
      <c r="E403" s="46" t="s">
        <v>68</v>
      </c>
      <c r="F403" s="46">
        <v>9</v>
      </c>
      <c r="G403" s="46">
        <v>10</v>
      </c>
      <c r="H403" s="84" t="s">
        <v>364</v>
      </c>
      <c r="I403" s="46" t="s">
        <v>365</v>
      </c>
      <c r="J403" s="46">
        <v>6</v>
      </c>
      <c r="K403" s="124" t="s">
        <v>556</v>
      </c>
      <c r="N403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403" s="23" t="e">
        <f>IF(AND(N403&lt;&gt;"",#REF!=""),"Tipologia","")</f>
        <v>#REF!</v>
      </c>
      <c r="P403" s="23" t="e">
        <f>IF(AND(N403&lt;&gt;"",#REF!=""),"Data","")</f>
        <v>#REF!</v>
      </c>
      <c r="Q403" s="23" t="e">
        <f>IF(AND(N403&lt;&gt;"",#REF!=""),"Zona","")</f>
        <v>#REF!</v>
      </c>
      <c r="R403" s="23" t="e">
        <f>IF(AND(N403&lt;&gt;"",#REF!=""),"Circolo","")</f>
        <v>#REF!</v>
      </c>
      <c r="S403" s="12" t="str">
        <f t="shared" si="10"/>
        <v/>
      </c>
      <c r="T403" s="6"/>
      <c r="U403" s="4"/>
      <c r="V403" s="4"/>
    </row>
    <row r="404" spans="2:22" ht="21" x14ac:dyDescent="0.25">
      <c r="B404" s="114" t="s">
        <v>451</v>
      </c>
      <c r="C404" s="51" t="s">
        <v>88</v>
      </c>
      <c r="D404" s="46"/>
      <c r="E404" s="46" t="s">
        <v>20</v>
      </c>
      <c r="F404" s="46">
        <v>9</v>
      </c>
      <c r="G404" s="46" t="s">
        <v>397</v>
      </c>
      <c r="H404" s="84" t="s">
        <v>547</v>
      </c>
      <c r="I404" s="46" t="s">
        <v>548</v>
      </c>
      <c r="J404" s="46">
        <v>7</v>
      </c>
      <c r="K404" s="124" t="s">
        <v>556</v>
      </c>
      <c r="N404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404" s="23" t="e">
        <f>IF(AND(N404&lt;&gt;"",#REF!=""),"Tipologia","")</f>
        <v>#REF!</v>
      </c>
      <c r="P404" s="23" t="e">
        <f>IF(AND(N404&lt;&gt;"",#REF!=""),"Data","")</f>
        <v>#REF!</v>
      </c>
      <c r="Q404" s="23" t="e">
        <f>IF(AND(N404&lt;&gt;"",#REF!=""),"Zona","")</f>
        <v>#REF!</v>
      </c>
      <c r="R404" s="23" t="e">
        <f>IF(AND(N404&lt;&gt;"",#REF!=""),"Circolo","")</f>
        <v>#REF!</v>
      </c>
      <c r="S404" s="12" t="str">
        <f t="shared" si="10"/>
        <v/>
      </c>
      <c r="T404" s="6"/>
      <c r="U404" s="4"/>
      <c r="V404" s="4"/>
    </row>
    <row r="405" spans="2:22" ht="21" x14ac:dyDescent="0.25">
      <c r="B405" s="114" t="s">
        <v>397</v>
      </c>
      <c r="C405" s="51" t="s">
        <v>88</v>
      </c>
      <c r="D405" s="46"/>
      <c r="E405" s="46" t="s">
        <v>25</v>
      </c>
      <c r="F405" s="46">
        <v>10</v>
      </c>
      <c r="G405" s="46" t="s">
        <v>80</v>
      </c>
      <c r="H405" s="84" t="s">
        <v>366</v>
      </c>
      <c r="I405" s="46" t="s">
        <v>367</v>
      </c>
      <c r="J405" s="46">
        <v>3</v>
      </c>
      <c r="K405" s="124" t="s">
        <v>555</v>
      </c>
      <c r="N405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405" s="23" t="e">
        <f>IF(AND(N405&lt;&gt;"",#REF!=""),"Tipologia","")</f>
        <v>#REF!</v>
      </c>
      <c r="P405" s="23" t="e">
        <f>IF(AND(N405&lt;&gt;"",#REF!=""),"Data","")</f>
        <v>#REF!</v>
      </c>
      <c r="Q405" s="23" t="e">
        <f>IF(AND(N405&lt;&gt;"",#REF!=""),"Zona","")</f>
        <v>#REF!</v>
      </c>
      <c r="R405" s="23" t="e">
        <f>IF(AND(N405&lt;&gt;"",#REF!=""),"Circolo","")</f>
        <v>#REF!</v>
      </c>
      <c r="S405" s="12" t="str">
        <f t="shared" si="10"/>
        <v/>
      </c>
      <c r="T405" s="6"/>
      <c r="U405" s="4"/>
      <c r="V405" s="4"/>
    </row>
    <row r="406" spans="2:22" ht="21" x14ac:dyDescent="0.25">
      <c r="B406" s="114" t="s">
        <v>397</v>
      </c>
      <c r="C406" s="51" t="s">
        <v>88</v>
      </c>
      <c r="D406" s="46"/>
      <c r="E406" s="46" t="s">
        <v>23</v>
      </c>
      <c r="F406" s="46">
        <v>10</v>
      </c>
      <c r="G406" s="46" t="s">
        <v>80</v>
      </c>
      <c r="H406" s="84" t="s">
        <v>517</v>
      </c>
      <c r="I406" s="46" t="s">
        <v>521</v>
      </c>
      <c r="J406" s="46">
        <v>3</v>
      </c>
      <c r="K406" s="124" t="s">
        <v>555</v>
      </c>
      <c r="N406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406" s="23" t="e">
        <f>IF(AND(N406&lt;&gt;"",#REF!=""),"Tipologia","")</f>
        <v>#REF!</v>
      </c>
      <c r="P406" s="23" t="e">
        <f>IF(AND(N406&lt;&gt;"",#REF!=""),"Data","")</f>
        <v>#REF!</v>
      </c>
      <c r="Q406" s="23" t="e">
        <f>IF(AND(N406&lt;&gt;"",#REF!=""),"Zona","")</f>
        <v>#REF!</v>
      </c>
      <c r="R406" s="23" t="e">
        <f>IF(AND(N406&lt;&gt;"",#REF!=""),"Circolo","")</f>
        <v>#REF!</v>
      </c>
      <c r="S406" s="12" t="str">
        <f t="shared" si="10"/>
        <v/>
      </c>
      <c r="T406" s="6"/>
      <c r="U406" s="4"/>
      <c r="V406" s="4"/>
    </row>
    <row r="407" spans="2:22" ht="21" x14ac:dyDescent="0.25">
      <c r="B407" s="114" t="s">
        <v>397</v>
      </c>
      <c r="C407" s="51" t="s">
        <v>88</v>
      </c>
      <c r="D407" s="46"/>
      <c r="E407" s="46" t="s">
        <v>24</v>
      </c>
      <c r="F407" s="46">
        <v>10</v>
      </c>
      <c r="G407" s="46" t="s">
        <v>80</v>
      </c>
      <c r="H407" s="84" t="s">
        <v>368</v>
      </c>
      <c r="I407" s="46" t="s">
        <v>669</v>
      </c>
      <c r="J407" s="46">
        <v>4</v>
      </c>
      <c r="K407" s="124" t="s">
        <v>555</v>
      </c>
      <c r="N407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407" s="23" t="e">
        <f>IF(AND(N407&lt;&gt;"",#REF!=""),"Tipologia","")</f>
        <v>#REF!</v>
      </c>
      <c r="P407" s="23" t="e">
        <f>IF(AND(N407&lt;&gt;"",#REF!=""),"Data","")</f>
        <v>#REF!</v>
      </c>
      <c r="Q407" s="23" t="e">
        <f>IF(AND(N407&lt;&gt;"",#REF!=""),"Zona","")</f>
        <v>#REF!</v>
      </c>
      <c r="R407" s="23" t="e">
        <f>IF(AND(N407&lt;&gt;"",#REF!=""),"Circolo","")</f>
        <v>#REF!</v>
      </c>
      <c r="S407" s="12" t="str">
        <f t="shared" si="10"/>
        <v/>
      </c>
      <c r="T407" s="6"/>
      <c r="U407" s="4"/>
      <c r="V407" s="4"/>
    </row>
    <row r="408" spans="2:22" ht="21" x14ac:dyDescent="0.25">
      <c r="B408" s="114" t="s">
        <v>397</v>
      </c>
      <c r="C408" s="51" t="s">
        <v>88</v>
      </c>
      <c r="D408" s="46"/>
      <c r="E408" s="46" t="s">
        <v>24</v>
      </c>
      <c r="F408" s="46">
        <v>10</v>
      </c>
      <c r="G408" s="46"/>
      <c r="H408" s="84" t="s">
        <v>112</v>
      </c>
      <c r="I408" s="46" t="s">
        <v>47</v>
      </c>
      <c r="J408" s="46">
        <v>5</v>
      </c>
      <c r="K408" s="124" t="s">
        <v>555</v>
      </c>
      <c r="N408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408" s="23" t="e">
        <f>IF(AND(N408&lt;&gt;"",#REF!=""),"Tipologia","")</f>
        <v>#REF!</v>
      </c>
      <c r="P408" s="23" t="e">
        <f>IF(AND(N408&lt;&gt;"",#REF!=""),"Data","")</f>
        <v>#REF!</v>
      </c>
      <c r="Q408" s="23" t="e">
        <f>IF(AND(N408&lt;&gt;"",#REF!=""),"Zona","")</f>
        <v>#REF!</v>
      </c>
      <c r="R408" s="23" t="e">
        <f>IF(AND(N408&lt;&gt;"",#REF!=""),"Circolo","")</f>
        <v>#REF!</v>
      </c>
      <c r="S408" s="12" t="str">
        <f t="shared" si="10"/>
        <v/>
      </c>
      <c r="T408" s="6"/>
      <c r="U408" s="4"/>
      <c r="V408" s="4"/>
    </row>
    <row r="409" spans="2:22" ht="21" x14ac:dyDescent="0.25">
      <c r="B409" s="114" t="s">
        <v>397</v>
      </c>
      <c r="C409" s="51" t="s">
        <v>88</v>
      </c>
      <c r="D409" s="46"/>
      <c r="E409" s="46" t="s">
        <v>23</v>
      </c>
      <c r="F409" s="46">
        <v>10</v>
      </c>
      <c r="G409" s="46"/>
      <c r="H409" s="84" t="s">
        <v>471</v>
      </c>
      <c r="I409" s="46" t="s">
        <v>352</v>
      </c>
      <c r="J409" s="46">
        <v>7</v>
      </c>
      <c r="K409" s="124" t="s">
        <v>555</v>
      </c>
      <c r="N409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409" s="23" t="e">
        <f>IF(AND(N409&lt;&gt;"",#REF!=""),"Tipologia","")</f>
        <v>#REF!</v>
      </c>
      <c r="P409" s="23" t="e">
        <f>IF(AND(N409&lt;&gt;"",#REF!=""),"Data","")</f>
        <v>#REF!</v>
      </c>
      <c r="Q409" s="23" t="e">
        <f>IF(AND(N409&lt;&gt;"",#REF!=""),"Zona","")</f>
        <v>#REF!</v>
      </c>
      <c r="R409" s="23" t="e">
        <f>IF(AND(N409&lt;&gt;"",#REF!=""),"Circolo","")</f>
        <v>#REF!</v>
      </c>
      <c r="S409" s="12" t="str">
        <f t="shared" si="10"/>
        <v/>
      </c>
      <c r="T409" s="6"/>
      <c r="U409" s="4"/>
      <c r="V409" s="4"/>
    </row>
    <row r="410" spans="2:22" ht="21" x14ac:dyDescent="0.25">
      <c r="B410" s="114" t="s">
        <v>397</v>
      </c>
      <c r="C410" s="51" t="s">
        <v>88</v>
      </c>
      <c r="D410" s="46"/>
      <c r="E410" s="46" t="s">
        <v>25</v>
      </c>
      <c r="F410" s="46">
        <v>10</v>
      </c>
      <c r="G410" s="46"/>
      <c r="H410" s="84" t="s">
        <v>628</v>
      </c>
      <c r="I410" s="46" t="s">
        <v>180</v>
      </c>
      <c r="J410" s="46">
        <v>7</v>
      </c>
      <c r="K410" s="124" t="s">
        <v>555</v>
      </c>
      <c r="N410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410" s="23" t="e">
        <f>IF(AND(N410&lt;&gt;"",#REF!=""),"Tipologia","")</f>
        <v>#REF!</v>
      </c>
      <c r="P410" s="23" t="e">
        <f>IF(AND(N410&lt;&gt;"",#REF!=""),"Data","")</f>
        <v>#REF!</v>
      </c>
      <c r="Q410" s="23" t="e">
        <f>IF(AND(N410&lt;&gt;"",#REF!=""),"Zona","")</f>
        <v>#REF!</v>
      </c>
      <c r="R410" s="23" t="e">
        <f>IF(AND(N410&lt;&gt;"",#REF!=""),"Circolo","")</f>
        <v>#REF!</v>
      </c>
      <c r="S410" s="12" t="str">
        <f t="shared" si="10"/>
        <v/>
      </c>
      <c r="T410" s="6"/>
      <c r="U410" s="4"/>
      <c r="V410" s="4"/>
    </row>
    <row r="411" spans="2:22" ht="21" x14ac:dyDescent="0.25">
      <c r="B411" s="114" t="s">
        <v>436</v>
      </c>
      <c r="C411" s="51" t="s">
        <v>88</v>
      </c>
      <c r="D411" s="46"/>
      <c r="E411" s="46" t="s">
        <v>21</v>
      </c>
      <c r="F411" s="46">
        <v>14</v>
      </c>
      <c r="G411" s="46" t="s">
        <v>412</v>
      </c>
      <c r="H411" s="84" t="s">
        <v>536</v>
      </c>
      <c r="I411" s="46" t="s">
        <v>220</v>
      </c>
      <c r="J411" s="46">
        <v>2</v>
      </c>
      <c r="K411" s="124" t="s">
        <v>559</v>
      </c>
      <c r="N411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411" s="23" t="e">
        <f>IF(AND(N411&lt;&gt;"",#REF!=""),"Tipologia","")</f>
        <v>#REF!</v>
      </c>
      <c r="P411" s="23" t="e">
        <f>IF(AND(N411&lt;&gt;"",#REF!=""),"Data","")</f>
        <v>#REF!</v>
      </c>
      <c r="Q411" s="23" t="e">
        <f>IF(AND(N411&lt;&gt;"",#REF!=""),"Zona","")</f>
        <v>#REF!</v>
      </c>
      <c r="R411" s="23" t="e">
        <f>IF(AND(N411&lt;&gt;"",#REF!=""),"Circolo","")</f>
        <v>#REF!</v>
      </c>
      <c r="S411" s="12" t="str">
        <f t="shared" si="10"/>
        <v/>
      </c>
      <c r="T411" s="6"/>
      <c r="U411" s="4"/>
      <c r="V411" s="4"/>
    </row>
    <row r="412" spans="2:22" ht="21" x14ac:dyDescent="0.25">
      <c r="B412" s="114" t="s">
        <v>436</v>
      </c>
      <c r="C412" s="51" t="s">
        <v>88</v>
      </c>
      <c r="D412" s="46"/>
      <c r="E412" s="46" t="s">
        <v>21</v>
      </c>
      <c r="F412" s="46">
        <v>14</v>
      </c>
      <c r="G412" s="46" t="s">
        <v>412</v>
      </c>
      <c r="H412" s="84" t="s">
        <v>537</v>
      </c>
      <c r="I412" s="46" t="s">
        <v>220</v>
      </c>
      <c r="J412" s="46">
        <v>2</v>
      </c>
      <c r="K412" s="124" t="s">
        <v>559</v>
      </c>
      <c r="N412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412" s="23" t="e">
        <f>IF(AND(N412&lt;&gt;"",#REF!=""),"Tipologia","")</f>
        <v>#REF!</v>
      </c>
      <c r="P412" s="23" t="e">
        <f>IF(AND(N412&lt;&gt;"",#REF!=""),"Data","")</f>
        <v>#REF!</v>
      </c>
      <c r="Q412" s="23" t="e">
        <f>IF(AND(N412&lt;&gt;"",#REF!=""),"Zona","")</f>
        <v>#REF!</v>
      </c>
      <c r="R412" s="23" t="e">
        <f>IF(AND(N412&lt;&gt;"",#REF!=""),"Circolo","")</f>
        <v>#REF!</v>
      </c>
      <c r="S412" s="12" t="str">
        <f t="shared" si="10"/>
        <v/>
      </c>
      <c r="T412" s="6"/>
      <c r="U412" s="4"/>
      <c r="V412" s="4"/>
    </row>
    <row r="413" spans="2:22" ht="21" x14ac:dyDescent="0.25">
      <c r="B413" s="114" t="s">
        <v>400</v>
      </c>
      <c r="C413" s="51" t="s">
        <v>88</v>
      </c>
      <c r="D413" s="46"/>
      <c r="E413" s="46" t="s">
        <v>61</v>
      </c>
      <c r="F413" s="46">
        <v>15</v>
      </c>
      <c r="G413" s="46" t="s">
        <v>101</v>
      </c>
      <c r="H413" s="84" t="s">
        <v>355</v>
      </c>
      <c r="I413" s="46" t="s">
        <v>107</v>
      </c>
      <c r="J413" s="46">
        <v>4</v>
      </c>
      <c r="K413" s="124" t="s">
        <v>562</v>
      </c>
      <c r="N413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413" s="23" t="e">
        <f>IF(AND(N413&lt;&gt;"",#REF!=""),"Tipologia","")</f>
        <v>#REF!</v>
      </c>
      <c r="P413" s="23" t="e">
        <f>IF(AND(N413&lt;&gt;"",#REF!=""),"Data","")</f>
        <v>#REF!</v>
      </c>
      <c r="Q413" s="23" t="e">
        <f>IF(AND(N413&lt;&gt;"",#REF!=""),"Zona","")</f>
        <v>#REF!</v>
      </c>
      <c r="R413" s="23" t="e">
        <f>IF(AND(N413&lt;&gt;"",#REF!=""),"Circolo","")</f>
        <v>#REF!</v>
      </c>
      <c r="S413" s="12" t="str">
        <f t="shared" si="10"/>
        <v/>
      </c>
      <c r="T413" s="6"/>
      <c r="U413" s="4"/>
      <c r="V413" s="4"/>
    </row>
    <row r="414" spans="2:22" ht="21" x14ac:dyDescent="0.25">
      <c r="B414" s="114" t="s">
        <v>426</v>
      </c>
      <c r="C414" s="51" t="s">
        <v>88</v>
      </c>
      <c r="D414" s="46"/>
      <c r="E414" s="46" t="s">
        <v>19</v>
      </c>
      <c r="F414" s="46">
        <v>16</v>
      </c>
      <c r="G414" s="46">
        <v>17</v>
      </c>
      <c r="H414" s="84" t="s">
        <v>369</v>
      </c>
      <c r="I414" s="46" t="s">
        <v>155</v>
      </c>
      <c r="J414" s="46">
        <v>1</v>
      </c>
      <c r="K414" s="124" t="s">
        <v>556</v>
      </c>
      <c r="N414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414" s="23" t="e">
        <f>IF(AND(N414&lt;&gt;"",#REF!=""),"Tipologia","")</f>
        <v>#REF!</v>
      </c>
      <c r="P414" s="23" t="e">
        <f>IF(AND(N414&lt;&gt;"",#REF!=""),"Data","")</f>
        <v>#REF!</v>
      </c>
      <c r="Q414" s="23" t="e">
        <f>IF(AND(N414&lt;&gt;"",#REF!=""),"Zona","")</f>
        <v>#REF!</v>
      </c>
      <c r="R414" s="23" t="e">
        <f>IF(AND(N414&lt;&gt;"",#REF!=""),"Circolo","")</f>
        <v>#REF!</v>
      </c>
      <c r="S414" s="12" t="str">
        <f t="shared" si="10"/>
        <v/>
      </c>
      <c r="T414" s="6"/>
      <c r="U414" s="4"/>
      <c r="V414" s="4"/>
    </row>
    <row r="415" spans="2:22" ht="21" x14ac:dyDescent="0.25">
      <c r="B415" s="114" t="s">
        <v>412</v>
      </c>
      <c r="C415" s="51" t="s">
        <v>88</v>
      </c>
      <c r="D415" s="46"/>
      <c r="E415" s="46" t="s">
        <v>25</v>
      </c>
      <c r="F415" s="46">
        <v>16</v>
      </c>
      <c r="G415" s="46" t="s">
        <v>80</v>
      </c>
      <c r="H415" s="84" t="s">
        <v>370</v>
      </c>
      <c r="I415" s="46" t="s">
        <v>371</v>
      </c>
      <c r="J415" s="46">
        <v>2</v>
      </c>
      <c r="K415" s="124" t="s">
        <v>554</v>
      </c>
      <c r="N415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415" s="23" t="e">
        <f>IF(AND(N415&lt;&gt;"",#REF!=""),"Tipologia","")</f>
        <v>#REF!</v>
      </c>
      <c r="P415" s="23" t="e">
        <f>IF(AND(N415&lt;&gt;"",#REF!=""),"Data","")</f>
        <v>#REF!</v>
      </c>
      <c r="Q415" s="23" t="e">
        <f>IF(AND(N415&lt;&gt;"",#REF!=""),"Zona","")</f>
        <v>#REF!</v>
      </c>
      <c r="R415" s="23" t="e">
        <f>IF(AND(N415&lt;&gt;"",#REF!=""),"Circolo","")</f>
        <v>#REF!</v>
      </c>
      <c r="S415" s="12" t="str">
        <f t="shared" si="10"/>
        <v/>
      </c>
      <c r="T415" s="6"/>
      <c r="U415" s="4"/>
      <c r="V415" s="4"/>
    </row>
    <row r="416" spans="2:22" ht="21" x14ac:dyDescent="0.25">
      <c r="B416" s="114" t="s">
        <v>412</v>
      </c>
      <c r="C416" s="51" t="s">
        <v>88</v>
      </c>
      <c r="D416" s="46"/>
      <c r="E416" s="46" t="s">
        <v>25</v>
      </c>
      <c r="F416" s="46">
        <v>16</v>
      </c>
      <c r="G416" s="46"/>
      <c r="H416" s="84" t="s">
        <v>599</v>
      </c>
      <c r="I416" s="46" t="s">
        <v>136</v>
      </c>
      <c r="J416" s="46">
        <v>3</v>
      </c>
      <c r="K416" s="124" t="s">
        <v>554</v>
      </c>
      <c r="N416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416" s="23" t="e">
        <f>IF(AND(N416&lt;&gt;"",#REF!=""),"Tipologia","")</f>
        <v>#REF!</v>
      </c>
      <c r="P416" s="23" t="e">
        <f>IF(AND(N416&lt;&gt;"",#REF!=""),"Data","")</f>
        <v>#REF!</v>
      </c>
      <c r="Q416" s="23" t="e">
        <f>IF(AND(N416&lt;&gt;"",#REF!=""),"Zona","")</f>
        <v>#REF!</v>
      </c>
      <c r="R416" s="23" t="e">
        <f>IF(AND(N416&lt;&gt;"",#REF!=""),"Circolo","")</f>
        <v>#REF!</v>
      </c>
      <c r="S416" s="12" t="str">
        <f t="shared" si="10"/>
        <v/>
      </c>
      <c r="T416" s="6"/>
      <c r="U416" s="4"/>
      <c r="V416" s="4"/>
    </row>
    <row r="417" spans="2:22" ht="21" x14ac:dyDescent="0.25">
      <c r="B417" s="114" t="s">
        <v>426</v>
      </c>
      <c r="C417" s="51" t="s">
        <v>88</v>
      </c>
      <c r="D417" s="46"/>
      <c r="E417" s="46" t="s">
        <v>19</v>
      </c>
      <c r="F417" s="46">
        <v>16</v>
      </c>
      <c r="G417" s="46">
        <v>17</v>
      </c>
      <c r="H417" s="84" t="s">
        <v>372</v>
      </c>
      <c r="I417" s="46" t="s">
        <v>373</v>
      </c>
      <c r="J417" s="46">
        <v>5</v>
      </c>
      <c r="K417" s="124" t="s">
        <v>556</v>
      </c>
      <c r="N417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417" s="23" t="e">
        <f>IF(AND(N417&lt;&gt;"",#REF!=""),"Tipologia","")</f>
        <v>#REF!</v>
      </c>
      <c r="P417" s="23" t="e">
        <f>IF(AND(N417&lt;&gt;"",#REF!=""),"Data","")</f>
        <v>#REF!</v>
      </c>
      <c r="Q417" s="23" t="e">
        <f>IF(AND(N417&lt;&gt;"",#REF!=""),"Zona","")</f>
        <v>#REF!</v>
      </c>
      <c r="R417" s="23" t="e">
        <f>IF(AND(N417&lt;&gt;"",#REF!=""),"Circolo","")</f>
        <v>#REF!</v>
      </c>
      <c r="S417" s="12" t="str">
        <f t="shared" si="10"/>
        <v/>
      </c>
      <c r="T417" s="6"/>
      <c r="U417" s="4"/>
      <c r="V417" s="4"/>
    </row>
    <row r="418" spans="2:22" ht="21" x14ac:dyDescent="0.25">
      <c r="B418" s="114" t="s">
        <v>426</v>
      </c>
      <c r="C418" s="51" t="s">
        <v>88</v>
      </c>
      <c r="D418" s="46"/>
      <c r="E418" s="46" t="s">
        <v>19</v>
      </c>
      <c r="F418" s="46">
        <v>16</v>
      </c>
      <c r="G418" s="46">
        <v>17</v>
      </c>
      <c r="H418" s="84" t="s">
        <v>374</v>
      </c>
      <c r="I418" s="46" t="s">
        <v>58</v>
      </c>
      <c r="J418" s="46">
        <v>6</v>
      </c>
      <c r="K418" s="124" t="s">
        <v>556</v>
      </c>
      <c r="N418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418" s="23" t="e">
        <f>IF(AND(N418&lt;&gt;"",#REF!=""),"Tipologia","")</f>
        <v>#REF!</v>
      </c>
      <c r="P418" s="23" t="e">
        <f>IF(AND(N418&lt;&gt;"",#REF!=""),"Data","")</f>
        <v>#REF!</v>
      </c>
      <c r="Q418" s="23" t="e">
        <f>IF(AND(N418&lt;&gt;"",#REF!=""),"Zona","")</f>
        <v>#REF!</v>
      </c>
      <c r="R418" s="23" t="e">
        <f>IF(AND(N418&lt;&gt;"",#REF!=""),"Circolo","")</f>
        <v>#REF!</v>
      </c>
      <c r="S418" s="12" t="str">
        <f t="shared" si="10"/>
        <v/>
      </c>
      <c r="T418" s="6"/>
      <c r="U418" s="4"/>
      <c r="V418" s="4"/>
    </row>
    <row r="419" spans="2:22" ht="21" x14ac:dyDescent="0.25">
      <c r="B419" s="114" t="s">
        <v>412</v>
      </c>
      <c r="C419" s="51" t="s">
        <v>88</v>
      </c>
      <c r="D419" s="46"/>
      <c r="E419" s="46" t="s">
        <v>23</v>
      </c>
      <c r="F419" s="46">
        <v>16</v>
      </c>
      <c r="G419" s="46" t="s">
        <v>80</v>
      </c>
      <c r="H419" s="84" t="s">
        <v>471</v>
      </c>
      <c r="I419" s="46" t="s">
        <v>466</v>
      </c>
      <c r="J419" s="46">
        <v>7</v>
      </c>
      <c r="K419" s="124" t="s">
        <v>554</v>
      </c>
      <c r="N419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419" s="23" t="e">
        <f>IF(AND(N419&lt;&gt;"",#REF!=""),"Tipologia","")</f>
        <v>#REF!</v>
      </c>
      <c r="P419" s="23" t="e">
        <f>IF(AND(N419&lt;&gt;"",#REF!=""),"Data","")</f>
        <v>#REF!</v>
      </c>
      <c r="Q419" s="23" t="e">
        <f>IF(AND(N419&lt;&gt;"",#REF!=""),"Zona","")</f>
        <v>#REF!</v>
      </c>
      <c r="R419" s="23" t="e">
        <f>IF(AND(N419&lt;&gt;"",#REF!=""),"Circolo","")</f>
        <v>#REF!</v>
      </c>
      <c r="S419" s="12" t="str">
        <f t="shared" si="10"/>
        <v/>
      </c>
      <c r="T419" s="6"/>
      <c r="U419" s="4"/>
      <c r="V419" s="4"/>
    </row>
    <row r="420" spans="2:22" ht="21" x14ac:dyDescent="0.25">
      <c r="B420" s="114" t="s">
        <v>101</v>
      </c>
      <c r="C420" s="51" t="s">
        <v>88</v>
      </c>
      <c r="D420" s="46"/>
      <c r="E420" s="46" t="s">
        <v>24</v>
      </c>
      <c r="F420" s="46">
        <v>17</v>
      </c>
      <c r="G420" s="46"/>
      <c r="H420" s="84" t="s">
        <v>156</v>
      </c>
      <c r="I420" s="46" t="s">
        <v>157</v>
      </c>
      <c r="J420" s="46">
        <v>2</v>
      </c>
      <c r="K420" s="124" t="s">
        <v>555</v>
      </c>
      <c r="N420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420" s="23" t="e">
        <f>IF(AND(N420&lt;&gt;"",#REF!=""),"Tipologia","")</f>
        <v>#REF!</v>
      </c>
      <c r="P420" s="23" t="e">
        <f>IF(AND(N420&lt;&gt;"",#REF!=""),"Data","")</f>
        <v>#REF!</v>
      </c>
      <c r="Q420" s="23" t="e">
        <f>IF(AND(N420&lt;&gt;"",#REF!=""),"Zona","")</f>
        <v>#REF!</v>
      </c>
      <c r="R420" s="23" t="e">
        <f>IF(AND(N420&lt;&gt;"",#REF!=""),"Circolo","")</f>
        <v>#REF!</v>
      </c>
      <c r="S420" s="12" t="str">
        <f t="shared" si="10"/>
        <v/>
      </c>
      <c r="T420" s="6"/>
      <c r="U420" s="4"/>
      <c r="V420" s="4"/>
    </row>
    <row r="421" spans="2:22" ht="21" x14ac:dyDescent="0.25">
      <c r="B421" s="114" t="s">
        <v>101</v>
      </c>
      <c r="C421" s="51" t="s">
        <v>88</v>
      </c>
      <c r="D421" s="46"/>
      <c r="E421" s="46" t="s">
        <v>24</v>
      </c>
      <c r="F421" s="46">
        <v>17</v>
      </c>
      <c r="G421" s="46" t="s">
        <v>80</v>
      </c>
      <c r="H421" s="84" t="s">
        <v>112</v>
      </c>
      <c r="I421" s="46" t="s">
        <v>159</v>
      </c>
      <c r="J421" s="46">
        <v>3</v>
      </c>
      <c r="K421" s="124" t="s">
        <v>555</v>
      </c>
      <c r="N421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421" s="23" t="e">
        <f>IF(AND(N421&lt;&gt;"",#REF!=""),"Tipologia","")</f>
        <v>#REF!</v>
      </c>
      <c r="P421" s="23" t="e">
        <f>IF(AND(N421&lt;&gt;"",#REF!=""),"Data","")</f>
        <v>#REF!</v>
      </c>
      <c r="Q421" s="23" t="e">
        <f>IF(AND(N421&lt;&gt;"",#REF!=""),"Zona","")</f>
        <v>#REF!</v>
      </c>
      <c r="R421" s="23" t="e">
        <f>IF(AND(N421&lt;&gt;"",#REF!=""),"Circolo","")</f>
        <v>#REF!</v>
      </c>
      <c r="S421" s="12" t="str">
        <f t="shared" si="10"/>
        <v/>
      </c>
      <c r="T421" s="6"/>
      <c r="U421" s="4"/>
      <c r="V421" s="4"/>
    </row>
    <row r="422" spans="2:22" ht="21" x14ac:dyDescent="0.25">
      <c r="B422" s="114" t="s">
        <v>101</v>
      </c>
      <c r="C422" s="51" t="s">
        <v>88</v>
      </c>
      <c r="D422" s="46"/>
      <c r="E422" s="46" t="s">
        <v>25</v>
      </c>
      <c r="F422" s="46">
        <v>17</v>
      </c>
      <c r="G422" s="46"/>
      <c r="H422" s="84" t="s">
        <v>546</v>
      </c>
      <c r="I422" s="46" t="s">
        <v>490</v>
      </c>
      <c r="J422" s="46">
        <v>4</v>
      </c>
      <c r="K422" s="124" t="s">
        <v>555</v>
      </c>
      <c r="N422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422" s="23" t="e">
        <f>IF(AND(N422&lt;&gt;"",#REF!=""),"Tipologia","")</f>
        <v>#REF!</v>
      </c>
      <c r="P422" s="23" t="e">
        <f>IF(AND(N422&lt;&gt;"",#REF!=""),"Data","")</f>
        <v>#REF!</v>
      </c>
      <c r="Q422" s="23" t="e">
        <f>IF(AND(N422&lt;&gt;"",#REF!=""),"Zona","")</f>
        <v>#REF!</v>
      </c>
      <c r="R422" s="23" t="e">
        <f>IF(AND(N422&lt;&gt;"",#REF!=""),"Circolo","")</f>
        <v>#REF!</v>
      </c>
      <c r="S422" s="12" t="str">
        <f t="shared" si="10"/>
        <v/>
      </c>
      <c r="T422" s="6"/>
      <c r="U422" s="4"/>
      <c r="V422" s="4"/>
    </row>
    <row r="423" spans="2:22" ht="21" x14ac:dyDescent="0.25">
      <c r="B423" s="114" t="s">
        <v>101</v>
      </c>
      <c r="C423" s="51" t="s">
        <v>88</v>
      </c>
      <c r="D423" s="46"/>
      <c r="E423" s="46" t="s">
        <v>23</v>
      </c>
      <c r="F423" s="46">
        <v>17</v>
      </c>
      <c r="G423" s="46"/>
      <c r="H423" s="84" t="s">
        <v>471</v>
      </c>
      <c r="I423" s="46" t="s">
        <v>352</v>
      </c>
      <c r="J423" s="46">
        <v>7</v>
      </c>
      <c r="K423" s="124" t="s">
        <v>555</v>
      </c>
      <c r="N423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423" s="23" t="e">
        <f>IF(AND(N423&lt;&gt;"",#REF!=""),"Tipologia","")</f>
        <v>#REF!</v>
      </c>
      <c r="P423" s="23" t="e">
        <f>IF(AND(N423&lt;&gt;"",#REF!=""),"Data","")</f>
        <v>#REF!</v>
      </c>
      <c r="Q423" s="23" t="e">
        <f>IF(AND(N423&lt;&gt;"",#REF!=""),"Zona","")</f>
        <v>#REF!</v>
      </c>
      <c r="R423" s="23" t="e">
        <f>IF(AND(N423&lt;&gt;"",#REF!=""),"Circolo","")</f>
        <v>#REF!</v>
      </c>
      <c r="S423" s="12" t="str">
        <f t="shared" ref="S423:S425" si="11">IF(N423="ERRORE! MANCA…",1,"")</f>
        <v/>
      </c>
      <c r="T423" s="6"/>
      <c r="U423" s="4"/>
      <c r="V423" s="4"/>
    </row>
    <row r="424" spans="2:22" ht="21" x14ac:dyDescent="0.25">
      <c r="B424" s="114" t="s">
        <v>101</v>
      </c>
      <c r="C424" s="51" t="s">
        <v>88</v>
      </c>
      <c r="D424" s="46" t="s">
        <v>654</v>
      </c>
      <c r="E424" s="46" t="s">
        <v>25</v>
      </c>
      <c r="F424" s="46">
        <v>17</v>
      </c>
      <c r="G424" s="46"/>
      <c r="H424" s="84" t="s">
        <v>627</v>
      </c>
      <c r="I424" s="46" t="s">
        <v>352</v>
      </c>
      <c r="J424" s="46">
        <v>7</v>
      </c>
      <c r="K424" s="124" t="s">
        <v>555</v>
      </c>
      <c r="N424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424" s="23" t="e">
        <f>IF(AND(N424&lt;&gt;"",#REF!=""),"Tipologia","")</f>
        <v>#REF!</v>
      </c>
      <c r="P424" s="23" t="e">
        <f>IF(AND(N424&lt;&gt;"",#REF!=""),"Data","")</f>
        <v>#REF!</v>
      </c>
      <c r="Q424" s="23" t="e">
        <f>IF(AND(N424&lt;&gt;"",#REF!=""),"Zona","")</f>
        <v>#REF!</v>
      </c>
      <c r="R424" s="23" t="e">
        <f>IF(AND(N424&lt;&gt;"",#REF!=""),"Circolo","")</f>
        <v>#REF!</v>
      </c>
      <c r="S424" s="12" t="str">
        <f t="shared" si="11"/>
        <v/>
      </c>
      <c r="T424" s="6"/>
      <c r="U424" s="4"/>
      <c r="V424" s="4"/>
    </row>
    <row r="425" spans="2:22" ht="21" x14ac:dyDescent="0.25">
      <c r="B425" s="114" t="s">
        <v>101</v>
      </c>
      <c r="C425" s="51" t="s">
        <v>88</v>
      </c>
      <c r="D425" s="46" t="s">
        <v>654</v>
      </c>
      <c r="E425" s="46" t="s">
        <v>23</v>
      </c>
      <c r="F425" s="46">
        <v>17</v>
      </c>
      <c r="G425" s="46"/>
      <c r="H425" s="84" t="s">
        <v>675</v>
      </c>
      <c r="I425" s="46" t="s">
        <v>206</v>
      </c>
      <c r="J425" s="46">
        <v>7</v>
      </c>
      <c r="K425" s="124" t="s">
        <v>555</v>
      </c>
      <c r="N425" s="22" t="str">
        <f>IFERROR(IF(#REF!="","",IF(#REF!="GENNAIO","",IF(#REF!="FEBBRAIO","",IF(#REF!="MARZO","",IF(#REF!="APRILE","",IF(#REF!="MAGGIO","",IF(#REF!="GIUGNO","",IF(#REF!="LUGLIO","",IF(#REF!="AGOSTO","",IF(#REF!="SETTEMBRE","",IF(#REF!="OTTOBRE","",IF(#REF!="NOVEMBRE","",IF(#REF!="DICEMBRE","",IF(OR('Calendario Attività Giovanile'!#REF!="",'Calendario Attività Giovanile'!#REF!="",'Calendario Attività Giovanile'!#REF!="",'Calendario Attività Giovanile'!#REF!=""),"ERRORE! MANCA…","")))))))))))))),"")</f>
        <v/>
      </c>
      <c r="O425" s="23" t="e">
        <f>IF(AND(N425&lt;&gt;"",#REF!=""),"Tipologia","")</f>
        <v>#REF!</v>
      </c>
      <c r="P425" s="23" t="e">
        <f>IF(AND(N425&lt;&gt;"",#REF!=""),"Data","")</f>
        <v>#REF!</v>
      </c>
      <c r="Q425" s="23" t="e">
        <f>IF(AND(N425&lt;&gt;"",#REF!=""),"Zona","")</f>
        <v>#REF!</v>
      </c>
      <c r="R425" s="23" t="e">
        <f>IF(AND(N425&lt;&gt;"",#REF!=""),"Circolo","")</f>
        <v>#REF!</v>
      </c>
      <c r="S425" s="12" t="str">
        <f t="shared" si="11"/>
        <v/>
      </c>
      <c r="T425" s="6"/>
      <c r="U425" s="4"/>
      <c r="V425" s="4"/>
    </row>
    <row r="426" spans="2:22" ht="15.75" x14ac:dyDescent="0.25">
      <c r="B426" s="114" t="s">
        <v>101</v>
      </c>
      <c r="C426" s="51" t="s">
        <v>88</v>
      </c>
      <c r="D426" s="46"/>
      <c r="E426" s="46" t="s">
        <v>23</v>
      </c>
      <c r="F426" s="46">
        <v>17</v>
      </c>
      <c r="G426" s="46"/>
      <c r="H426" s="84" t="s">
        <v>645</v>
      </c>
      <c r="I426" s="46" t="s">
        <v>638</v>
      </c>
      <c r="J426" s="46">
        <v>7</v>
      </c>
      <c r="K426" s="124" t="s">
        <v>555</v>
      </c>
    </row>
    <row r="427" spans="2:22" ht="15.75" x14ac:dyDescent="0.25">
      <c r="B427" s="114" t="s">
        <v>437</v>
      </c>
      <c r="C427" s="51" t="s">
        <v>88</v>
      </c>
      <c r="D427" s="46" t="s">
        <v>654</v>
      </c>
      <c r="E427" s="46" t="s">
        <v>23</v>
      </c>
      <c r="F427" s="46">
        <v>19</v>
      </c>
      <c r="G427" s="46"/>
      <c r="H427" s="84" t="s">
        <v>517</v>
      </c>
      <c r="I427" s="46" t="s">
        <v>468</v>
      </c>
      <c r="J427" s="46">
        <v>7</v>
      </c>
      <c r="K427" s="124" t="s">
        <v>565</v>
      </c>
    </row>
    <row r="428" spans="2:22" ht="15.75" x14ac:dyDescent="0.25">
      <c r="B428" s="114" t="s">
        <v>413</v>
      </c>
      <c r="C428" s="51" t="s">
        <v>88</v>
      </c>
      <c r="D428" s="46"/>
      <c r="E428" s="46" t="s">
        <v>25</v>
      </c>
      <c r="F428" s="46">
        <v>22</v>
      </c>
      <c r="G428" s="46"/>
      <c r="H428" s="84" t="s">
        <v>661</v>
      </c>
      <c r="I428" s="46" t="s">
        <v>172</v>
      </c>
      <c r="J428" s="46">
        <v>7</v>
      </c>
      <c r="K428" s="124" t="s">
        <v>553</v>
      </c>
    </row>
    <row r="429" spans="2:22" ht="15.75" x14ac:dyDescent="0.25">
      <c r="B429" s="114" t="s">
        <v>452</v>
      </c>
      <c r="C429" s="51" t="s">
        <v>88</v>
      </c>
      <c r="D429" s="46"/>
      <c r="E429" s="46" t="s">
        <v>20</v>
      </c>
      <c r="F429" s="46">
        <v>23</v>
      </c>
      <c r="G429" s="46">
        <v>24</v>
      </c>
      <c r="H429" s="84" t="s">
        <v>522</v>
      </c>
      <c r="I429" s="46" t="s">
        <v>123</v>
      </c>
      <c r="J429" s="46">
        <v>1</v>
      </c>
      <c r="K429" s="124" t="s">
        <v>556</v>
      </c>
    </row>
    <row r="430" spans="2:22" ht="15.75" x14ac:dyDescent="0.25">
      <c r="B430" s="114" t="s">
        <v>452</v>
      </c>
      <c r="C430" s="51" t="s">
        <v>88</v>
      </c>
      <c r="D430" s="46"/>
      <c r="E430" s="46" t="s">
        <v>20</v>
      </c>
      <c r="F430" s="46">
        <v>23</v>
      </c>
      <c r="G430" s="46">
        <v>24</v>
      </c>
      <c r="H430" s="84" t="s">
        <v>523</v>
      </c>
      <c r="I430" s="46" t="s">
        <v>190</v>
      </c>
      <c r="J430" s="46">
        <v>2</v>
      </c>
      <c r="K430" s="124" t="s">
        <v>556</v>
      </c>
    </row>
    <row r="431" spans="2:22" ht="15.75" x14ac:dyDescent="0.25">
      <c r="B431" s="114" t="s">
        <v>452</v>
      </c>
      <c r="C431" s="51" t="s">
        <v>88</v>
      </c>
      <c r="D431" s="46"/>
      <c r="E431" s="46" t="s">
        <v>20</v>
      </c>
      <c r="F431" s="46">
        <v>23</v>
      </c>
      <c r="G431" s="46">
        <v>24</v>
      </c>
      <c r="H431" s="84" t="s">
        <v>375</v>
      </c>
      <c r="I431" s="46" t="s">
        <v>109</v>
      </c>
      <c r="J431" s="46">
        <v>3</v>
      </c>
      <c r="K431" s="124" t="s">
        <v>556</v>
      </c>
    </row>
    <row r="432" spans="2:22" ht="15.75" x14ac:dyDescent="0.25">
      <c r="B432" s="114" t="s">
        <v>452</v>
      </c>
      <c r="C432" s="51" t="s">
        <v>88</v>
      </c>
      <c r="D432" s="46"/>
      <c r="E432" s="46" t="s">
        <v>20</v>
      </c>
      <c r="F432" s="46">
        <v>23</v>
      </c>
      <c r="G432" s="46">
        <v>24</v>
      </c>
      <c r="H432" s="84" t="s">
        <v>590</v>
      </c>
      <c r="I432" s="46" t="s">
        <v>60</v>
      </c>
      <c r="J432" s="46">
        <v>4</v>
      </c>
      <c r="K432" s="124" t="s">
        <v>556</v>
      </c>
    </row>
    <row r="433" spans="2:11" ht="15.75" x14ac:dyDescent="0.25">
      <c r="B433" s="114" t="s">
        <v>452</v>
      </c>
      <c r="C433" s="51" t="s">
        <v>88</v>
      </c>
      <c r="D433" s="46"/>
      <c r="E433" s="46" t="s">
        <v>20</v>
      </c>
      <c r="F433" s="46">
        <v>23</v>
      </c>
      <c r="G433" s="46">
        <v>24</v>
      </c>
      <c r="H433" s="84" t="s">
        <v>524</v>
      </c>
      <c r="I433" s="46" t="s">
        <v>250</v>
      </c>
      <c r="J433" s="46">
        <v>5</v>
      </c>
      <c r="K433" s="124" t="s">
        <v>556</v>
      </c>
    </row>
    <row r="434" spans="2:11" ht="15.75" x14ac:dyDescent="0.25">
      <c r="B434" s="114" t="s">
        <v>452</v>
      </c>
      <c r="C434" s="51" t="s">
        <v>88</v>
      </c>
      <c r="D434" s="46"/>
      <c r="E434" s="46" t="s">
        <v>20</v>
      </c>
      <c r="F434" s="46">
        <v>23</v>
      </c>
      <c r="G434" s="46">
        <v>24</v>
      </c>
      <c r="H434" s="84" t="s">
        <v>525</v>
      </c>
      <c r="I434" s="46" t="s">
        <v>152</v>
      </c>
      <c r="J434" s="46">
        <v>6</v>
      </c>
      <c r="K434" s="124" t="s">
        <v>556</v>
      </c>
    </row>
    <row r="435" spans="2:11" ht="15.75" x14ac:dyDescent="0.25">
      <c r="B435" s="114" t="s">
        <v>452</v>
      </c>
      <c r="C435" s="51" t="s">
        <v>88</v>
      </c>
      <c r="D435" s="46"/>
      <c r="E435" s="46" t="s">
        <v>20</v>
      </c>
      <c r="F435" s="46">
        <v>23</v>
      </c>
      <c r="G435" s="46">
        <v>24</v>
      </c>
      <c r="H435" s="84" t="s">
        <v>526</v>
      </c>
      <c r="I435" s="46" t="s">
        <v>172</v>
      </c>
      <c r="J435" s="46">
        <v>7</v>
      </c>
      <c r="K435" s="124" t="s">
        <v>556</v>
      </c>
    </row>
    <row r="436" spans="2:11" ht="15.75" x14ac:dyDescent="0.25">
      <c r="B436" s="114" t="s">
        <v>453</v>
      </c>
      <c r="C436" s="51" t="s">
        <v>88</v>
      </c>
      <c r="D436" s="46" t="s">
        <v>656</v>
      </c>
      <c r="E436" s="46" t="s">
        <v>61</v>
      </c>
      <c r="F436" s="46">
        <v>28</v>
      </c>
      <c r="G436" s="46">
        <v>30</v>
      </c>
      <c r="H436" s="84" t="s">
        <v>376</v>
      </c>
      <c r="I436" s="46" t="s">
        <v>298</v>
      </c>
      <c r="J436" s="46">
        <v>6</v>
      </c>
      <c r="K436" s="124" t="s">
        <v>559</v>
      </c>
    </row>
    <row r="437" spans="2:11" ht="15.75" x14ac:dyDescent="0.25">
      <c r="B437" s="114" t="s">
        <v>445</v>
      </c>
      <c r="C437" s="51" t="s">
        <v>88</v>
      </c>
      <c r="D437" s="46"/>
      <c r="E437" s="46" t="s">
        <v>61</v>
      </c>
      <c r="F437" s="46">
        <v>29</v>
      </c>
      <c r="G437" s="46">
        <v>31</v>
      </c>
      <c r="H437" s="84" t="s">
        <v>377</v>
      </c>
      <c r="I437" s="46" t="s">
        <v>378</v>
      </c>
      <c r="J437" s="46">
        <v>1</v>
      </c>
      <c r="K437" s="124" t="s">
        <v>562</v>
      </c>
    </row>
    <row r="438" spans="2:11" ht="15.75" x14ac:dyDescent="0.25">
      <c r="B438" s="114" t="s">
        <v>446</v>
      </c>
      <c r="C438" s="51" t="s">
        <v>88</v>
      </c>
      <c r="D438" s="46"/>
      <c r="E438" s="46" t="s">
        <v>20</v>
      </c>
      <c r="F438" s="46">
        <v>30</v>
      </c>
      <c r="G438" s="46">
        <v>31</v>
      </c>
      <c r="H438" s="84" t="s">
        <v>379</v>
      </c>
      <c r="I438" s="46" t="s">
        <v>69</v>
      </c>
      <c r="J438" s="46">
        <v>4</v>
      </c>
      <c r="K438" s="124" t="s">
        <v>556</v>
      </c>
    </row>
    <row r="439" spans="2:11" ht="15.75" x14ac:dyDescent="0.25">
      <c r="B439" s="114" t="s">
        <v>418</v>
      </c>
      <c r="C439" s="51" t="s">
        <v>88</v>
      </c>
      <c r="D439" s="46" t="s">
        <v>654</v>
      </c>
      <c r="E439" s="46" t="s">
        <v>23</v>
      </c>
      <c r="F439" s="46">
        <v>30</v>
      </c>
      <c r="G439" s="46"/>
      <c r="H439" s="84" t="s">
        <v>679</v>
      </c>
      <c r="I439" s="46" t="s">
        <v>674</v>
      </c>
      <c r="J439" s="46">
        <v>7</v>
      </c>
      <c r="K439" s="124" t="s">
        <v>554</v>
      </c>
    </row>
    <row r="440" spans="2:11" ht="15.75" x14ac:dyDescent="0.25">
      <c r="B440" s="114" t="s">
        <v>543</v>
      </c>
      <c r="C440" s="51" t="s">
        <v>88</v>
      </c>
      <c r="D440" s="46"/>
      <c r="E440" s="46" t="s">
        <v>24</v>
      </c>
      <c r="F440" s="46">
        <v>31</v>
      </c>
      <c r="G440" s="46" t="s">
        <v>533</v>
      </c>
      <c r="H440" s="84" t="s">
        <v>527</v>
      </c>
      <c r="I440" s="46" t="s">
        <v>229</v>
      </c>
      <c r="J440" s="46">
        <v>2</v>
      </c>
      <c r="K440" s="124" t="s">
        <v>564</v>
      </c>
    </row>
    <row r="441" spans="2:11" ht="15.75" x14ac:dyDescent="0.25">
      <c r="B441" s="114" t="s">
        <v>543</v>
      </c>
      <c r="C441" s="51" t="s">
        <v>88</v>
      </c>
      <c r="D441" s="46"/>
      <c r="E441" s="46" t="s">
        <v>22</v>
      </c>
      <c r="F441" s="46">
        <v>31</v>
      </c>
      <c r="G441" s="46" t="s">
        <v>533</v>
      </c>
      <c r="H441" s="84" t="s">
        <v>673</v>
      </c>
      <c r="I441" s="46" t="s">
        <v>59</v>
      </c>
      <c r="J441" s="46">
        <v>3</v>
      </c>
      <c r="K441" s="124" t="s">
        <v>564</v>
      </c>
    </row>
    <row r="442" spans="2:11" ht="15.75" x14ac:dyDescent="0.25">
      <c r="B442" s="114" t="s">
        <v>419</v>
      </c>
      <c r="C442" s="51" t="s">
        <v>88</v>
      </c>
      <c r="D442" s="46" t="s">
        <v>654</v>
      </c>
      <c r="E442" s="46" t="s">
        <v>23</v>
      </c>
      <c r="F442" s="46">
        <v>31</v>
      </c>
      <c r="G442" s="46"/>
      <c r="H442" s="84" t="s">
        <v>676</v>
      </c>
      <c r="I442" s="46" t="s">
        <v>206</v>
      </c>
      <c r="J442" s="46">
        <v>7</v>
      </c>
      <c r="K442" s="124" t="s">
        <v>555</v>
      </c>
    </row>
    <row r="443" spans="2:11" ht="15.75" x14ac:dyDescent="0.25">
      <c r="B443" s="114" t="s">
        <v>419</v>
      </c>
      <c r="C443" s="51" t="s">
        <v>88</v>
      </c>
      <c r="D443" s="46"/>
      <c r="E443" s="46" t="s">
        <v>23</v>
      </c>
      <c r="F443" s="46">
        <v>31</v>
      </c>
      <c r="G443" s="46"/>
      <c r="H443" s="84" t="s">
        <v>471</v>
      </c>
      <c r="I443" s="46" t="s">
        <v>352</v>
      </c>
      <c r="J443" s="46">
        <v>7</v>
      </c>
      <c r="K443" s="124" t="s">
        <v>555</v>
      </c>
    </row>
    <row r="444" spans="2:11" ht="15.75" x14ac:dyDescent="0.25">
      <c r="B444" s="114" t="s">
        <v>419</v>
      </c>
      <c r="C444" s="51" t="s">
        <v>88</v>
      </c>
      <c r="D444" s="46"/>
      <c r="E444" s="46" t="s">
        <v>23</v>
      </c>
      <c r="F444" s="46">
        <v>31</v>
      </c>
      <c r="G444" s="46"/>
      <c r="H444" s="84" t="s">
        <v>641</v>
      </c>
      <c r="I444" s="46" t="s">
        <v>638</v>
      </c>
      <c r="J444" s="46">
        <v>7</v>
      </c>
      <c r="K444" s="124" t="s">
        <v>555</v>
      </c>
    </row>
    <row r="445" spans="2:11" ht="15.75" x14ac:dyDescent="0.25">
      <c r="B445" s="114" t="s">
        <v>419</v>
      </c>
      <c r="C445" s="51" t="s">
        <v>88</v>
      </c>
      <c r="D445" s="46"/>
      <c r="E445" s="46" t="s">
        <v>23</v>
      </c>
      <c r="F445" s="46">
        <v>31</v>
      </c>
      <c r="G445" s="46" t="s">
        <v>80</v>
      </c>
      <c r="H445" s="84" t="s">
        <v>528</v>
      </c>
      <c r="I445" s="46" t="s">
        <v>314</v>
      </c>
      <c r="J445" s="46">
        <v>7</v>
      </c>
      <c r="K445" s="124" t="s">
        <v>555</v>
      </c>
    </row>
    <row r="446" spans="2:11" ht="15.75" x14ac:dyDescent="0.25">
      <c r="B446" s="114" t="s">
        <v>80</v>
      </c>
      <c r="C446" s="51" t="s">
        <v>89</v>
      </c>
      <c r="D446" s="46"/>
      <c r="E446" s="46"/>
      <c r="F446" s="46"/>
      <c r="G446" s="46" t="s">
        <v>80</v>
      </c>
      <c r="H446" s="84" t="s">
        <v>9</v>
      </c>
      <c r="I446" s="46"/>
      <c r="J446" s="46"/>
      <c r="K446" s="124" t="s">
        <v>80</v>
      </c>
    </row>
    <row r="447" spans="2:11" ht="15.75" x14ac:dyDescent="0.25">
      <c r="B447" s="114" t="s">
        <v>391</v>
      </c>
      <c r="C447" s="51" t="s">
        <v>89</v>
      </c>
      <c r="D447" s="46"/>
      <c r="E447" s="46" t="s">
        <v>24</v>
      </c>
      <c r="F447" s="46">
        <v>1</v>
      </c>
      <c r="G447" s="46" t="s">
        <v>80</v>
      </c>
      <c r="H447" s="84" t="s">
        <v>357</v>
      </c>
      <c r="I447" s="46" t="s">
        <v>138</v>
      </c>
      <c r="J447" s="46">
        <v>5</v>
      </c>
      <c r="K447" s="124" t="s">
        <v>557</v>
      </c>
    </row>
    <row r="448" spans="2:11" ht="15.75" x14ac:dyDescent="0.25">
      <c r="B448" s="114" t="s">
        <v>390</v>
      </c>
      <c r="C448" s="51" t="s">
        <v>89</v>
      </c>
      <c r="D448" s="46"/>
      <c r="E448" s="46" t="s">
        <v>19</v>
      </c>
      <c r="F448" s="46">
        <v>1</v>
      </c>
      <c r="G448" s="46">
        <v>2</v>
      </c>
      <c r="H448" s="84" t="s">
        <v>381</v>
      </c>
      <c r="I448" s="46" t="s">
        <v>111</v>
      </c>
      <c r="J448" s="46">
        <v>6</v>
      </c>
      <c r="K448" s="124" t="s">
        <v>575</v>
      </c>
    </row>
    <row r="449" spans="2:11" ht="15.75" x14ac:dyDescent="0.25">
      <c r="B449" s="114" t="s">
        <v>422</v>
      </c>
      <c r="C449" s="51" t="s">
        <v>89</v>
      </c>
      <c r="D449" s="46"/>
      <c r="E449" s="46" t="s">
        <v>19</v>
      </c>
      <c r="F449" s="46">
        <v>5</v>
      </c>
      <c r="G449" s="46">
        <v>6</v>
      </c>
      <c r="H449" s="84" t="s">
        <v>382</v>
      </c>
      <c r="I449" s="46" t="s">
        <v>60</v>
      </c>
      <c r="J449" s="46">
        <v>4</v>
      </c>
      <c r="K449" s="124" t="s">
        <v>561</v>
      </c>
    </row>
    <row r="450" spans="2:11" ht="15.75" x14ac:dyDescent="0.25">
      <c r="B450" s="114" t="s">
        <v>460</v>
      </c>
      <c r="C450" s="51" t="s">
        <v>89</v>
      </c>
      <c r="D450" s="46"/>
      <c r="E450" s="46" t="s">
        <v>61</v>
      </c>
      <c r="F450" s="46">
        <v>5</v>
      </c>
      <c r="G450" s="46">
        <v>7</v>
      </c>
      <c r="H450" s="84" t="s">
        <v>380</v>
      </c>
      <c r="I450" s="46" t="s">
        <v>43</v>
      </c>
      <c r="J450" s="46">
        <v>5</v>
      </c>
      <c r="K450" s="124" t="s">
        <v>562</v>
      </c>
    </row>
    <row r="451" spans="2:11" ht="15.75" x14ac:dyDescent="0.25">
      <c r="B451" s="114" t="s">
        <v>92</v>
      </c>
      <c r="C451" s="51" t="s">
        <v>89</v>
      </c>
      <c r="D451" s="46"/>
      <c r="E451" s="46" t="s">
        <v>19</v>
      </c>
      <c r="F451" s="46">
        <v>6</v>
      </c>
      <c r="G451" s="46" t="s">
        <v>100</v>
      </c>
      <c r="H451" s="84" t="s">
        <v>610</v>
      </c>
      <c r="I451" s="46" t="s">
        <v>40</v>
      </c>
      <c r="J451" s="46">
        <v>1</v>
      </c>
      <c r="K451" s="124" t="s">
        <v>556</v>
      </c>
    </row>
    <row r="452" spans="2:11" ht="15.75" x14ac:dyDescent="0.25">
      <c r="B452" s="114" t="s">
        <v>92</v>
      </c>
      <c r="C452" s="51" t="s">
        <v>89</v>
      </c>
      <c r="D452" s="46"/>
      <c r="E452" s="46" t="s">
        <v>20</v>
      </c>
      <c r="F452" s="46">
        <v>6</v>
      </c>
      <c r="G452" s="46">
        <v>7</v>
      </c>
      <c r="H452" s="84" t="s">
        <v>383</v>
      </c>
      <c r="I452" s="46" t="s">
        <v>39</v>
      </c>
      <c r="J452" s="46">
        <v>5</v>
      </c>
      <c r="K452" s="124" t="s">
        <v>556</v>
      </c>
    </row>
    <row r="453" spans="2:11" ht="15.75" x14ac:dyDescent="0.25">
      <c r="B453" s="114" t="s">
        <v>92</v>
      </c>
      <c r="C453" s="51" t="s">
        <v>89</v>
      </c>
      <c r="D453" s="46"/>
      <c r="E453" s="46" t="s">
        <v>20</v>
      </c>
      <c r="F453" s="46">
        <v>6</v>
      </c>
      <c r="G453" s="46">
        <v>7</v>
      </c>
      <c r="H453" s="84" t="s">
        <v>384</v>
      </c>
      <c r="I453" s="46" t="s">
        <v>152</v>
      </c>
      <c r="J453" s="46">
        <v>6</v>
      </c>
      <c r="K453" s="124" t="s">
        <v>556</v>
      </c>
    </row>
    <row r="454" spans="2:11" ht="15.75" x14ac:dyDescent="0.25">
      <c r="B454" s="114" t="s">
        <v>396</v>
      </c>
      <c r="C454" s="51" t="s">
        <v>89</v>
      </c>
      <c r="D454" s="46"/>
      <c r="E454" s="46" t="s">
        <v>23</v>
      </c>
      <c r="F454" s="46">
        <v>6</v>
      </c>
      <c r="G454" s="46"/>
      <c r="H454" s="84" t="s">
        <v>517</v>
      </c>
      <c r="I454" s="46" t="s">
        <v>466</v>
      </c>
      <c r="J454" s="46">
        <v>7</v>
      </c>
      <c r="K454" s="124" t="s">
        <v>554</v>
      </c>
    </row>
    <row r="455" spans="2:11" ht="15.75" x14ac:dyDescent="0.25">
      <c r="B455" s="114" t="s">
        <v>100</v>
      </c>
      <c r="C455" s="51" t="s">
        <v>89</v>
      </c>
      <c r="D455" s="46"/>
      <c r="E455" s="46" t="s">
        <v>24</v>
      </c>
      <c r="F455" s="46">
        <v>7</v>
      </c>
      <c r="G455" s="46" t="s">
        <v>80</v>
      </c>
      <c r="H455" s="84" t="s">
        <v>545</v>
      </c>
      <c r="I455" s="46" t="s">
        <v>220</v>
      </c>
      <c r="J455" s="46">
        <v>2</v>
      </c>
      <c r="K455" s="124" t="s">
        <v>555</v>
      </c>
    </row>
    <row r="456" spans="2:11" ht="15.75" x14ac:dyDescent="0.25">
      <c r="B456" s="114" t="s">
        <v>100</v>
      </c>
      <c r="C456" s="51" t="s">
        <v>89</v>
      </c>
      <c r="D456" s="46"/>
      <c r="E456" s="46" t="s">
        <v>23</v>
      </c>
      <c r="F456" s="46">
        <v>7</v>
      </c>
      <c r="G456" s="46" t="s">
        <v>80</v>
      </c>
      <c r="H456" s="84" t="s">
        <v>529</v>
      </c>
      <c r="I456" s="46" t="s">
        <v>114</v>
      </c>
      <c r="J456" s="46">
        <v>3</v>
      </c>
      <c r="K456" s="124" t="s">
        <v>555</v>
      </c>
    </row>
    <row r="457" spans="2:11" ht="15.75" x14ac:dyDescent="0.25">
      <c r="B457" s="114" t="s">
        <v>100</v>
      </c>
      <c r="C457" s="51" t="s">
        <v>89</v>
      </c>
      <c r="D457" s="46"/>
      <c r="E457" s="46" t="s">
        <v>23</v>
      </c>
      <c r="F457" s="46">
        <v>7</v>
      </c>
      <c r="G457" s="46"/>
      <c r="H457" s="84" t="s">
        <v>471</v>
      </c>
      <c r="I457" s="46" t="s">
        <v>466</v>
      </c>
      <c r="J457" s="46">
        <v>7</v>
      </c>
      <c r="K457" s="124" t="s">
        <v>555</v>
      </c>
    </row>
    <row r="458" spans="2:11" ht="15.75" x14ac:dyDescent="0.25">
      <c r="B458" s="114" t="s">
        <v>100</v>
      </c>
      <c r="C458" s="51" t="s">
        <v>89</v>
      </c>
      <c r="D458" s="194"/>
      <c r="E458" s="194" t="s">
        <v>23</v>
      </c>
      <c r="F458" s="194">
        <v>7</v>
      </c>
      <c r="G458" s="194" t="s">
        <v>80</v>
      </c>
      <c r="H458" s="84" t="s">
        <v>471</v>
      </c>
      <c r="I458" s="194" t="s">
        <v>468</v>
      </c>
      <c r="J458" s="194">
        <v>7</v>
      </c>
      <c r="K458" s="124" t="s">
        <v>555</v>
      </c>
    </row>
    <row r="459" spans="2:11" ht="15.75" x14ac:dyDescent="0.25">
      <c r="B459" s="114" t="s">
        <v>100</v>
      </c>
      <c r="C459" s="51" t="s">
        <v>89</v>
      </c>
      <c r="D459" s="46"/>
      <c r="E459" s="46" t="s">
        <v>23</v>
      </c>
      <c r="F459" s="46">
        <v>7</v>
      </c>
      <c r="G459" s="46"/>
      <c r="H459" s="84" t="s">
        <v>471</v>
      </c>
      <c r="I459" s="46" t="s">
        <v>352</v>
      </c>
      <c r="J459" s="46">
        <v>7</v>
      </c>
      <c r="K459" s="124" t="s">
        <v>555</v>
      </c>
    </row>
    <row r="460" spans="2:11" ht="15.75" x14ac:dyDescent="0.25">
      <c r="B460" s="114" t="s">
        <v>93</v>
      </c>
      <c r="C460" s="51" t="s">
        <v>89</v>
      </c>
      <c r="D460" s="46"/>
      <c r="E460" s="46" t="s">
        <v>61</v>
      </c>
      <c r="F460" s="46">
        <v>12</v>
      </c>
      <c r="G460" s="46" t="s">
        <v>387</v>
      </c>
      <c r="H460" s="84" t="s">
        <v>621</v>
      </c>
      <c r="I460" s="46" t="s">
        <v>287</v>
      </c>
      <c r="J460" s="46">
        <v>6</v>
      </c>
      <c r="K460" s="124" t="s">
        <v>562</v>
      </c>
    </row>
    <row r="461" spans="2:11" ht="15.75" x14ac:dyDescent="0.25">
      <c r="B461" s="114" t="s">
        <v>94</v>
      </c>
      <c r="C461" s="51" t="s">
        <v>89</v>
      </c>
      <c r="D461" s="46"/>
      <c r="E461" s="46" t="s">
        <v>19</v>
      </c>
      <c r="F461" s="46">
        <v>13</v>
      </c>
      <c r="G461" s="46" t="s">
        <v>387</v>
      </c>
      <c r="H461" s="84" t="s">
        <v>670</v>
      </c>
      <c r="I461" s="46" t="s">
        <v>279</v>
      </c>
      <c r="J461" s="46">
        <v>3</v>
      </c>
      <c r="K461" s="124" t="s">
        <v>556</v>
      </c>
    </row>
    <row r="462" spans="2:11" ht="15.75" x14ac:dyDescent="0.25">
      <c r="B462" s="114" t="s">
        <v>386</v>
      </c>
      <c r="C462" s="51" t="s">
        <v>89</v>
      </c>
      <c r="D462" s="46"/>
      <c r="E462" s="46" t="s">
        <v>23</v>
      </c>
      <c r="F462" s="46">
        <v>13</v>
      </c>
      <c r="G462" s="46"/>
      <c r="H462" s="84" t="s">
        <v>471</v>
      </c>
      <c r="I462" s="46" t="s">
        <v>253</v>
      </c>
      <c r="J462" s="46">
        <v>7</v>
      </c>
      <c r="K462" s="124" t="s">
        <v>554</v>
      </c>
    </row>
    <row r="463" spans="2:11" ht="15.75" x14ac:dyDescent="0.25">
      <c r="B463" s="114" t="s">
        <v>386</v>
      </c>
      <c r="C463" s="51" t="s">
        <v>89</v>
      </c>
      <c r="D463" s="46"/>
      <c r="E463" s="46" t="s">
        <v>23</v>
      </c>
      <c r="F463" s="46">
        <v>13</v>
      </c>
      <c r="G463" s="46"/>
      <c r="H463" s="84" t="s">
        <v>471</v>
      </c>
      <c r="I463" s="46" t="s">
        <v>206</v>
      </c>
      <c r="J463" s="46">
        <v>7</v>
      </c>
      <c r="K463" s="124" t="s">
        <v>554</v>
      </c>
    </row>
    <row r="464" spans="2:11" ht="15.75" x14ac:dyDescent="0.25">
      <c r="B464" s="114" t="s">
        <v>387</v>
      </c>
      <c r="C464" s="51" t="s">
        <v>89</v>
      </c>
      <c r="D464" s="46"/>
      <c r="E464" s="46" t="s">
        <v>25</v>
      </c>
      <c r="F464" s="46">
        <v>14</v>
      </c>
      <c r="G464" s="46"/>
      <c r="H464" s="84" t="s">
        <v>663</v>
      </c>
      <c r="I464" s="46" t="s">
        <v>662</v>
      </c>
      <c r="J464" s="46">
        <v>2</v>
      </c>
      <c r="K464" s="124" t="s">
        <v>555</v>
      </c>
    </row>
    <row r="465" spans="2:11" ht="15.75" x14ac:dyDescent="0.25">
      <c r="B465" s="114" t="s">
        <v>387</v>
      </c>
      <c r="C465" s="51" t="s">
        <v>89</v>
      </c>
      <c r="D465" s="46"/>
      <c r="E465" s="46" t="s">
        <v>23</v>
      </c>
      <c r="F465" s="46">
        <v>14</v>
      </c>
      <c r="G465" s="46"/>
      <c r="H465" s="84" t="s">
        <v>471</v>
      </c>
      <c r="I465" s="46" t="s">
        <v>674</v>
      </c>
      <c r="J465" s="46">
        <v>7</v>
      </c>
      <c r="K465" s="124" t="s">
        <v>555</v>
      </c>
    </row>
    <row r="466" spans="2:11" ht="15.75" x14ac:dyDescent="0.25">
      <c r="B466" s="114" t="s">
        <v>387</v>
      </c>
      <c r="C466" s="51" t="s">
        <v>89</v>
      </c>
      <c r="D466" s="46"/>
      <c r="E466" s="46" t="s">
        <v>23</v>
      </c>
      <c r="F466" s="46">
        <v>14</v>
      </c>
      <c r="G466" s="46"/>
      <c r="H466" s="84" t="s">
        <v>642</v>
      </c>
      <c r="I466" s="46" t="s">
        <v>638</v>
      </c>
      <c r="J466" s="46">
        <v>7</v>
      </c>
      <c r="K466" s="124" t="s">
        <v>555</v>
      </c>
    </row>
    <row r="467" spans="2:11" ht="15.75" x14ac:dyDescent="0.25">
      <c r="B467" s="114" t="s">
        <v>102</v>
      </c>
      <c r="C467" s="51" t="s">
        <v>89</v>
      </c>
      <c r="D467" s="46"/>
      <c r="E467" s="46" t="s">
        <v>24</v>
      </c>
      <c r="F467" s="46">
        <v>21</v>
      </c>
      <c r="G467" s="46"/>
      <c r="H467" s="84" t="s">
        <v>668</v>
      </c>
      <c r="I467" s="46" t="s">
        <v>246</v>
      </c>
      <c r="J467" s="46">
        <v>1</v>
      </c>
      <c r="K467" s="124" t="s">
        <v>555</v>
      </c>
    </row>
    <row r="468" spans="2:11" ht="15.75" x14ac:dyDescent="0.25">
      <c r="B468" s="114" t="s">
        <v>102</v>
      </c>
      <c r="C468" s="51" t="s">
        <v>89</v>
      </c>
      <c r="D468" s="46" t="s">
        <v>681</v>
      </c>
      <c r="E468" s="46" t="s">
        <v>23</v>
      </c>
      <c r="F468" s="46">
        <v>21</v>
      </c>
      <c r="G468" s="46"/>
      <c r="H468" s="84" t="s">
        <v>471</v>
      </c>
      <c r="I468" s="46" t="s">
        <v>352</v>
      </c>
      <c r="J468" s="46">
        <v>7</v>
      </c>
      <c r="K468" s="124" t="s">
        <v>555</v>
      </c>
    </row>
    <row r="469" spans="2:11" ht="15.75" x14ac:dyDescent="0.25">
      <c r="B469" s="114" t="s">
        <v>406</v>
      </c>
      <c r="C469" s="51" t="s">
        <v>89</v>
      </c>
      <c r="D469" s="46" t="s">
        <v>654</v>
      </c>
      <c r="E469" s="46" t="s">
        <v>23</v>
      </c>
      <c r="F469" s="46">
        <v>25</v>
      </c>
      <c r="G469" s="46"/>
      <c r="H469" s="84" t="s">
        <v>471</v>
      </c>
      <c r="I469" s="46" t="s">
        <v>352</v>
      </c>
      <c r="J469" s="46">
        <v>7</v>
      </c>
      <c r="K469" s="124" t="s">
        <v>558</v>
      </c>
    </row>
    <row r="470" spans="2:11" ht="15.75" x14ac:dyDescent="0.25">
      <c r="B470" s="114" t="s">
        <v>97</v>
      </c>
      <c r="C470" s="51" t="s">
        <v>89</v>
      </c>
      <c r="D470" s="46"/>
      <c r="E470" s="46" t="s">
        <v>61</v>
      </c>
      <c r="F470" s="46">
        <v>26</v>
      </c>
      <c r="G470" s="46" t="s">
        <v>104</v>
      </c>
      <c r="H470" s="84" t="s">
        <v>678</v>
      </c>
      <c r="I470" s="46" t="s">
        <v>58</v>
      </c>
      <c r="J470" s="46">
        <v>6</v>
      </c>
      <c r="K470" s="124" t="s">
        <v>562</v>
      </c>
    </row>
    <row r="471" spans="2:11" ht="15.75" x14ac:dyDescent="0.25">
      <c r="B471" s="114" t="s">
        <v>103</v>
      </c>
      <c r="C471" s="51" t="s">
        <v>89</v>
      </c>
      <c r="D471" s="46" t="s">
        <v>654</v>
      </c>
      <c r="E471" s="46" t="s">
        <v>23</v>
      </c>
      <c r="F471" s="46">
        <v>27</v>
      </c>
      <c r="G471" s="46"/>
      <c r="H471" s="84" t="s">
        <v>682</v>
      </c>
      <c r="I471" s="46" t="s">
        <v>172</v>
      </c>
      <c r="J471" s="46">
        <v>7</v>
      </c>
      <c r="K471" s="124" t="s">
        <v>554</v>
      </c>
    </row>
    <row r="472" spans="2:11" ht="15.75" x14ac:dyDescent="0.25">
      <c r="B472" s="114" t="s">
        <v>99</v>
      </c>
      <c r="C472" s="51" t="s">
        <v>89</v>
      </c>
      <c r="D472" s="46" t="s">
        <v>654</v>
      </c>
      <c r="E472" s="46" t="s">
        <v>19</v>
      </c>
      <c r="F472" s="46">
        <v>27</v>
      </c>
      <c r="G472" s="46" t="s">
        <v>104</v>
      </c>
      <c r="H472" s="84" t="s">
        <v>680</v>
      </c>
      <c r="I472" s="46" t="s">
        <v>674</v>
      </c>
      <c r="J472" s="46">
        <v>7</v>
      </c>
      <c r="K472" s="124" t="s">
        <v>556</v>
      </c>
    </row>
    <row r="473" spans="2:11" ht="15.75" x14ac:dyDescent="0.25">
      <c r="B473" s="114" t="s">
        <v>80</v>
      </c>
      <c r="C473" s="51" t="s">
        <v>684</v>
      </c>
      <c r="D473" s="46"/>
      <c r="E473" s="46"/>
      <c r="F473" s="46"/>
      <c r="G473" s="46" t="s">
        <v>80</v>
      </c>
      <c r="H473" s="84" t="s">
        <v>683</v>
      </c>
      <c r="I473" s="46"/>
      <c r="J473" s="46"/>
      <c r="K473" s="124" t="s">
        <v>80</v>
      </c>
    </row>
    <row r="474" spans="2:11" ht="15.75" x14ac:dyDescent="0.25">
      <c r="B474" s="114" t="s">
        <v>394</v>
      </c>
      <c r="C474" s="51" t="s">
        <v>684</v>
      </c>
      <c r="D474" s="46"/>
      <c r="E474" s="46" t="s">
        <v>23</v>
      </c>
      <c r="F474" s="46">
        <v>4</v>
      </c>
      <c r="G474" s="46" t="s">
        <v>421</v>
      </c>
      <c r="H474" s="84" t="s">
        <v>667</v>
      </c>
      <c r="I474" s="46" t="s">
        <v>664</v>
      </c>
      <c r="J474" s="46">
        <v>6</v>
      </c>
      <c r="K474" s="124" t="s">
        <v>563</v>
      </c>
    </row>
    <row r="475" spans="2:11" ht="15.75" x14ac:dyDescent="0.25">
      <c r="B475" s="114" t="s">
        <v>424</v>
      </c>
      <c r="C475" s="51" t="s">
        <v>684</v>
      </c>
      <c r="D475" s="46" t="s">
        <v>654</v>
      </c>
      <c r="E475" s="46" t="s">
        <v>23</v>
      </c>
      <c r="F475" s="46">
        <v>12</v>
      </c>
      <c r="G475" s="46"/>
      <c r="H475" s="84" t="s">
        <v>648</v>
      </c>
      <c r="I475" s="46" t="s">
        <v>78</v>
      </c>
      <c r="J475" s="46">
        <v>7</v>
      </c>
      <c r="K475" s="124" t="s">
        <v>553</v>
      </c>
    </row>
    <row r="476" spans="2:11" ht="15.75" x14ac:dyDescent="0.25">
      <c r="B476" s="114" t="s">
        <v>437</v>
      </c>
      <c r="C476" s="51" t="s">
        <v>684</v>
      </c>
      <c r="D476" s="46" t="s">
        <v>654</v>
      </c>
      <c r="E476" s="46" t="s">
        <v>23</v>
      </c>
      <c r="F476" s="46">
        <v>19</v>
      </c>
      <c r="G476" s="46"/>
      <c r="H476" s="84" t="s">
        <v>687</v>
      </c>
      <c r="I476" s="46" t="s">
        <v>206</v>
      </c>
      <c r="J476" s="46">
        <v>7</v>
      </c>
      <c r="K476" s="124" t="s">
        <v>553</v>
      </c>
    </row>
    <row r="477" spans="2:11" ht="15" x14ac:dyDescent="0.25">
      <c r="B477" s="47"/>
      <c r="C477" s="47"/>
      <c r="D477" s="47"/>
      <c r="E477" s="47"/>
      <c r="F477" s="47"/>
      <c r="G477" s="47"/>
      <c r="H477" s="47"/>
      <c r="I477" s="47"/>
      <c r="J477" s="48"/>
      <c r="K477" s="48"/>
    </row>
    <row r="478" spans="2:11" ht="15" x14ac:dyDescent="0.25">
      <c r="D478" s="241" t="s">
        <v>72</v>
      </c>
      <c r="E478" s="241"/>
      <c r="F478" s="241"/>
      <c r="G478" s="241"/>
      <c r="H478" s="241"/>
      <c r="I478" s="13"/>
      <c r="J478" s="13"/>
      <c r="K478" s="13"/>
    </row>
    <row r="479" spans="2:11" ht="24" customHeight="1" x14ac:dyDescent="0.25">
      <c r="D479" s="237" t="s">
        <v>61</v>
      </c>
      <c r="E479" s="237"/>
      <c r="F479" s="237"/>
      <c r="G479" s="237"/>
      <c r="H479" s="237"/>
      <c r="I479" s="13"/>
      <c r="J479" s="13"/>
      <c r="K479" s="13"/>
    </row>
    <row r="480" spans="2:11" ht="24" customHeight="1" x14ac:dyDescent="0.25">
      <c r="D480" s="238" t="s">
        <v>19</v>
      </c>
      <c r="E480" s="238"/>
      <c r="F480" s="238"/>
      <c r="G480" s="238"/>
      <c r="H480" s="238"/>
      <c r="I480" s="13"/>
      <c r="J480" s="13"/>
      <c r="K480" s="13"/>
    </row>
    <row r="481" spans="2:11" ht="24" customHeight="1" x14ac:dyDescent="0.25">
      <c r="D481" s="239" t="s">
        <v>34</v>
      </c>
      <c r="E481" s="239"/>
      <c r="F481" s="239"/>
      <c r="G481" s="239"/>
      <c r="H481" s="239"/>
      <c r="I481" s="13"/>
      <c r="J481" s="13"/>
      <c r="K481" s="13"/>
    </row>
    <row r="482" spans="2:11" ht="24" customHeight="1" x14ac:dyDescent="0.25">
      <c r="D482" s="240" t="s">
        <v>14</v>
      </c>
      <c r="E482" s="240"/>
      <c r="F482" s="240"/>
      <c r="G482" s="240"/>
      <c r="H482" s="240"/>
      <c r="I482" s="13"/>
      <c r="J482" s="13"/>
      <c r="K482" s="13"/>
    </row>
    <row r="483" spans="2:11" ht="24" customHeight="1" x14ac:dyDescent="0.25">
      <c r="D483" s="242" t="s">
        <v>11</v>
      </c>
      <c r="E483" s="242"/>
      <c r="F483" s="242"/>
      <c r="G483" s="242"/>
      <c r="H483" s="242"/>
      <c r="I483" s="13"/>
      <c r="J483" s="13"/>
      <c r="K483" s="13"/>
    </row>
    <row r="484" spans="2:11" ht="24" customHeight="1" x14ac:dyDescent="0.25">
      <c r="D484" s="243" t="s">
        <v>16</v>
      </c>
      <c r="E484" s="243"/>
      <c r="F484" s="243"/>
      <c r="G484" s="243"/>
      <c r="H484" s="243"/>
      <c r="I484" s="13"/>
      <c r="J484" s="13"/>
      <c r="K484" s="13"/>
    </row>
    <row r="485" spans="2:11" ht="24" customHeight="1" x14ac:dyDescent="0.25">
      <c r="D485" s="225" t="s">
        <v>15</v>
      </c>
      <c r="E485" s="225"/>
      <c r="F485" s="225"/>
      <c r="G485" s="225"/>
      <c r="H485" s="225"/>
      <c r="I485" s="13"/>
      <c r="J485" s="13"/>
      <c r="K485" s="13"/>
    </row>
    <row r="486" spans="2:11" ht="24" customHeight="1" x14ac:dyDescent="0.25">
      <c r="D486" s="226" t="s">
        <v>12</v>
      </c>
      <c r="E486" s="226"/>
      <c r="F486" s="226"/>
      <c r="G486" s="226"/>
      <c r="H486" s="226"/>
      <c r="I486" s="13"/>
      <c r="J486" s="13"/>
      <c r="K486" s="13"/>
    </row>
    <row r="487" spans="2:11" ht="24" customHeight="1" x14ac:dyDescent="0.25">
      <c r="D487" s="228" t="s">
        <v>13</v>
      </c>
      <c r="E487" s="229"/>
      <c r="F487" s="229"/>
      <c r="G487" s="229"/>
      <c r="H487" s="230"/>
      <c r="I487" s="13"/>
      <c r="J487" s="13"/>
      <c r="K487" s="13"/>
    </row>
    <row r="488" spans="2:11" ht="24" customHeight="1" x14ac:dyDescent="0.25">
      <c r="D488" s="231"/>
      <c r="E488" s="232"/>
      <c r="F488" s="232"/>
      <c r="G488" s="232"/>
      <c r="H488" s="233"/>
      <c r="I488" s="13"/>
      <c r="J488" s="13"/>
      <c r="K488" s="13"/>
    </row>
    <row r="489" spans="2:11" ht="24" customHeight="1" x14ac:dyDescent="0.25">
      <c r="B489" s="28"/>
      <c r="D489" s="234"/>
      <c r="E489" s="235"/>
      <c r="F489" s="235"/>
      <c r="G489" s="235"/>
      <c r="H489" s="236"/>
    </row>
  </sheetData>
  <sheetProtection algorithmName="SHA-512" hashValue="/DYE+twk7qprZrsQ/GGc+z2Btqy030T2SOvKZgL1yx4EcaOZEpKX0WdtVzFcIMEz2RkA30Y+YNLKzXep9OGUSA==" saltValue="X9RYeT2C1QNwh3OCBihg4g==" spinCount="100000" sheet="1" objects="1" scenarios="1" sort="0" autoFilter="0"/>
  <mergeCells count="14">
    <mergeCell ref="D485:H485"/>
    <mergeCell ref="D486:H486"/>
    <mergeCell ref="B1:N1"/>
    <mergeCell ref="D487:H489"/>
    <mergeCell ref="O5:R5"/>
    <mergeCell ref="D479:H479"/>
    <mergeCell ref="D480:H480"/>
    <mergeCell ref="D481:H481"/>
    <mergeCell ref="D482:H482"/>
    <mergeCell ref="D478:H478"/>
    <mergeCell ref="B4:O4"/>
    <mergeCell ref="B2:J3"/>
    <mergeCell ref="D483:H483"/>
    <mergeCell ref="D484:H484"/>
  </mergeCells>
  <phoneticPr fontId="5" type="noConversion"/>
  <conditionalFormatting sqref="R25:V53 U54:V78 R54:T88">
    <cfRule type="expression" dxfId="171" priority="191">
      <formula>$R25&lt;&gt;""</formula>
    </cfRule>
  </conditionalFormatting>
  <conditionalFormatting sqref="O5">
    <cfRule type="notContainsBlanks" dxfId="170" priority="510">
      <formula>LEN(TRIM(O5))&gt;0</formula>
    </cfRule>
  </conditionalFormatting>
  <conditionalFormatting sqref="C7:C476">
    <cfRule type="expression" dxfId="169" priority="161">
      <formula>$O$2="1"</formula>
    </cfRule>
  </conditionalFormatting>
  <conditionalFormatting sqref="N89:R425">
    <cfRule type="expression" dxfId="168" priority="463">
      <formula>$N89&lt;&gt;""</formula>
    </cfRule>
  </conditionalFormatting>
  <conditionalFormatting sqref="T89:V425">
    <cfRule type="expression" dxfId="167" priority="465">
      <formula>$T89&lt;&gt;""</formula>
    </cfRule>
  </conditionalFormatting>
  <conditionalFormatting sqref="D7:G457 I7:J457 D458:J476">
    <cfRule type="expression" dxfId="166" priority="67">
      <formula>$H7="MARZO"</formula>
    </cfRule>
    <cfRule type="expression" dxfId="165" priority="68">
      <formula>$H7="FEBBRAIO"</formula>
    </cfRule>
  </conditionalFormatting>
  <conditionalFormatting sqref="I7:J457 D7:G457 D458:J476">
    <cfRule type="expression" dxfId="164" priority="2">
      <formula>$H7="DICEMBRE"</formula>
    </cfRule>
    <cfRule type="expression" dxfId="163" priority="3">
      <formula>$H7="NOVEMBRE"</formula>
    </cfRule>
    <cfRule type="expression" dxfId="162" priority="4">
      <formula>$H7="OTTOBRE"</formula>
    </cfRule>
    <cfRule type="expression" dxfId="161" priority="5">
      <formula>$H7="SETTEMBRE"</formula>
    </cfRule>
    <cfRule type="expression" dxfId="160" priority="6">
      <formula>$H7="GIUGNO"</formula>
    </cfRule>
    <cfRule type="expression" dxfId="159" priority="7">
      <formula>$H7="LUGLIO"</formula>
    </cfRule>
    <cfRule type="expression" dxfId="158" priority="8">
      <formula>$H7="AGOSTO"</formula>
    </cfRule>
    <cfRule type="expression" dxfId="157" priority="9">
      <formula>$H7="GENNAIO"</formula>
    </cfRule>
    <cfRule type="expression" dxfId="156" priority="10">
      <formula>$H7="MAGGIO"</formula>
    </cfRule>
    <cfRule type="expression" dxfId="155" priority="11">
      <formula>$H7="APRILE"</formula>
    </cfRule>
  </conditionalFormatting>
  <conditionalFormatting sqref="D7:J476">
    <cfRule type="expression" dxfId="154" priority="1">
      <formula>$E7=""</formula>
    </cfRule>
    <cfRule type="expression" dxfId="153" priority="12">
      <formula>$E7="GARA NAZIONALE 72/54"</formula>
    </cfRule>
    <cfRule type="expression" dxfId="152" priority="13">
      <formula>$E7="U.S. KIDS"</formula>
    </cfRule>
    <cfRule type="expression" dxfId="151" priority="14">
      <formula>$E7="CAMPIONATO INTERNAZIONALE"</formula>
    </cfRule>
    <cfRule type="expression" dxfId="150" priority="15">
      <formula>$E7="C. SARANNO FAMOSI U.14"</formula>
    </cfRule>
    <cfRule type="expression" dxfId="149" priority="16">
      <formula>$E7="C. TEODORO SOLDATI U.18"</formula>
    </cfRule>
    <cfRule type="expression" dxfId="148" priority="17">
      <formula>$E7="TROFEO GIOVANILE FEDERALE"</formula>
    </cfRule>
    <cfRule type="expression" dxfId="147" priority="18">
      <formula>$E7="CAMP. REG./ FINALE DI ZONA"</formula>
    </cfRule>
    <cfRule type="expression" dxfId="146" priority="19">
      <formula>$E7="CAMPIONATO NAZIONALE"</formula>
    </cfRule>
    <cfRule type="expression" dxfId="145" priority="20">
      <formula>$E7="GARA NAZIONALE 54/54"</formula>
    </cfRule>
    <cfRule type="expression" dxfId="144" priority="21">
      <formula>$E7="GARA GIOVANILE U.18"</formula>
    </cfRule>
    <cfRule type="expression" dxfId="143" priority="22">
      <formula>$E7="GARA NAZIONALE 36/36"</formula>
    </cfRule>
  </conditionalFormatting>
  <conditionalFormatting sqref="L7:P88">
    <cfRule type="expression" dxfId="142" priority="709">
      <formula>$L7&lt;&gt;""</formula>
    </cfRule>
  </conditionalFormatting>
  <conditionalFormatting sqref="R8:U24 Q7:U7 Q8:Q88">
    <cfRule type="expression" dxfId="141" priority="711">
      <formula>$Q7&lt;&gt;""</formula>
    </cfRule>
  </conditionalFormatting>
  <conditionalFormatting sqref="S89:S425">
    <cfRule type="expression" dxfId="140" priority="759">
      <formula>$S89&lt;&gt;""</formula>
    </cfRule>
  </conditionalFormatting>
  <pageMargins left="0.7" right="0.7" top="0.75" bottom="0.75" header="0.3" footer="0.3"/>
  <pageSetup paperSize="9" scale="51" fitToHeight="0" orientation="landscape" r:id="rId1"/>
  <rowBreaks count="2" manualBreakCount="2">
    <brk id="320" min="2" max="9" man="1"/>
    <brk id="414" min="2" max="9" man="1"/>
  </rowBreaks>
  <drawing r:id="rId2"/>
  <tableParts count="2"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557A0EF-68E2-4B48-8625-4CED78A98F90}">
          <x14:formula1>
            <xm:f>Elenchi!$A$1:$A$11</xm:f>
          </x14:formula1>
          <xm:sqref>E7:E49 F50:F476</xm:sqref>
        </x14:dataValidation>
        <x14:dataValidation type="list" allowBlank="1" showInputMessage="1" showErrorMessage="1" xr:uid="{3E13F811-4C98-4153-BC40-52C7ADC49583}">
          <x14:formula1>
            <xm:f>Elenchi!$E$1:$E$7</xm:f>
          </x14:formula1>
          <xm:sqref>J7:K49 B7:B49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791C1-DC74-4320-A7A6-6080306AC6C0}">
  <dimension ref="A1:O3"/>
  <sheetViews>
    <sheetView workbookViewId="0">
      <selection activeCell="C1" sqref="C1"/>
    </sheetView>
  </sheetViews>
  <sheetFormatPr defaultRowHeight="15" x14ac:dyDescent="0.25"/>
  <cols>
    <col min="1" max="1" width="11.5703125" bestFit="1" customWidth="1"/>
    <col min="2" max="2" width="8.42578125" bestFit="1" customWidth="1"/>
    <col min="3" max="3" width="11.140625" bestFit="1" customWidth="1"/>
    <col min="4" max="4" width="11.42578125" bestFit="1" customWidth="1"/>
    <col min="5" max="5" width="12.5703125" bestFit="1" customWidth="1"/>
    <col min="6" max="6" width="11.28515625" bestFit="1" customWidth="1"/>
    <col min="7" max="7" width="13.28515625" bestFit="1" customWidth="1"/>
    <col min="8" max="8" width="9.42578125" bestFit="1" customWidth="1"/>
    <col min="9" max="9" width="7.5703125" bestFit="1" customWidth="1"/>
    <col min="10" max="10" width="11.5703125" bestFit="1" customWidth="1"/>
    <col min="11" max="11" width="18.140625" bestFit="1" customWidth="1"/>
    <col min="12" max="12" width="16.85546875" bestFit="1" customWidth="1"/>
    <col min="13" max="13" width="14.7109375" bestFit="1" customWidth="1"/>
    <col min="14" max="14" width="13.42578125" bestFit="1" customWidth="1"/>
    <col min="15" max="15" width="11.5703125" bestFit="1" customWidth="1"/>
    <col min="16" max="17" width="7.5703125" customWidth="1"/>
  </cols>
  <sheetData>
    <row r="1" spans="1:15" x14ac:dyDescent="0.25">
      <c r="A1" t="s">
        <v>29</v>
      </c>
      <c r="B1" t="s">
        <v>35</v>
      </c>
      <c r="C1" t="s">
        <v>18</v>
      </c>
      <c r="D1" t="s">
        <v>17</v>
      </c>
      <c r="E1" t="s">
        <v>73</v>
      </c>
      <c r="F1" t="s">
        <v>74</v>
      </c>
      <c r="G1" t="s">
        <v>31</v>
      </c>
      <c r="H1" t="s">
        <v>10</v>
      </c>
      <c r="I1" t="s">
        <v>26</v>
      </c>
      <c r="J1" t="s">
        <v>454</v>
      </c>
      <c r="K1" t="s">
        <v>549</v>
      </c>
      <c r="L1" t="s">
        <v>550</v>
      </c>
      <c r="M1" t="s">
        <v>551</v>
      </c>
      <c r="N1" t="s">
        <v>552</v>
      </c>
      <c r="O1" t="s">
        <v>30</v>
      </c>
    </row>
    <row r="2" spans="1:15" x14ac:dyDescent="0.25">
      <c r="A2" t="s">
        <v>80</v>
      </c>
      <c r="B2" t="s">
        <v>32</v>
      </c>
      <c r="C2" s="29"/>
      <c r="F2" t="s">
        <v>80</v>
      </c>
      <c r="G2" s="29" t="s">
        <v>0</v>
      </c>
      <c r="J2">
        <v>1</v>
      </c>
      <c r="K2" t="s">
        <v>80</v>
      </c>
      <c r="L2" t="s">
        <v>80</v>
      </c>
      <c r="M2" t="s">
        <v>80</v>
      </c>
      <c r="N2" t="s">
        <v>80</v>
      </c>
      <c r="O2" t="s">
        <v>80</v>
      </c>
    </row>
    <row r="3" spans="1:15" x14ac:dyDescent="0.25">
      <c r="A3" t="s">
        <v>80</v>
      </c>
      <c r="B3" t="s">
        <v>32</v>
      </c>
      <c r="C3" s="29"/>
      <c r="G3" s="29"/>
      <c r="J3">
        <v>1</v>
      </c>
      <c r="K3" t="s">
        <v>80</v>
      </c>
      <c r="L3" t="s">
        <v>80</v>
      </c>
      <c r="M3" t="s">
        <v>80</v>
      </c>
      <c r="N3" t="s">
        <v>80</v>
      </c>
      <c r="O3" t="s">
        <v>80</v>
      </c>
    </row>
  </sheetData>
  <phoneticPr fontId="5" type="noConversion"/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5F675-C125-4535-A063-57DEAE18F7C0}">
  <dimension ref="A1:O16"/>
  <sheetViews>
    <sheetView workbookViewId="0"/>
  </sheetViews>
  <sheetFormatPr defaultRowHeight="15" x14ac:dyDescent="0.25"/>
  <cols>
    <col min="1" max="1" width="11.5703125" bestFit="1" customWidth="1"/>
    <col min="2" max="2" width="8.85546875" bestFit="1" customWidth="1"/>
    <col min="3" max="3" width="11.140625" bestFit="1" customWidth="1"/>
    <col min="4" max="4" width="24.42578125" bestFit="1" customWidth="1"/>
    <col min="5" max="5" width="12.5703125" bestFit="1" customWidth="1"/>
    <col min="6" max="6" width="11.28515625" bestFit="1" customWidth="1"/>
    <col min="7" max="7" width="51.85546875" bestFit="1" customWidth="1"/>
    <col min="8" max="8" width="23.85546875" bestFit="1" customWidth="1"/>
    <col min="9" max="9" width="7.5703125" bestFit="1" customWidth="1"/>
    <col min="10" max="10" width="11.5703125" bestFit="1" customWidth="1"/>
    <col min="11" max="11" width="18.140625" bestFit="1" customWidth="1"/>
    <col min="12" max="12" width="16.85546875" bestFit="1" customWidth="1"/>
    <col min="13" max="13" width="14.7109375" bestFit="1" customWidth="1"/>
    <col min="14" max="14" width="13.42578125" bestFit="1" customWidth="1"/>
    <col min="15" max="15" width="11.5703125" bestFit="1" customWidth="1"/>
    <col min="16" max="16" width="7.5703125" customWidth="1"/>
    <col min="17" max="17" width="7.5703125" bestFit="1" customWidth="1"/>
    <col min="18" max="18" width="7.5703125" customWidth="1"/>
  </cols>
  <sheetData>
    <row r="1" spans="1:15" x14ac:dyDescent="0.25">
      <c r="A1" t="s">
        <v>29</v>
      </c>
      <c r="B1" t="s">
        <v>35</v>
      </c>
      <c r="C1" t="s">
        <v>18</v>
      </c>
      <c r="D1" t="s">
        <v>17</v>
      </c>
      <c r="E1" t="s">
        <v>73</v>
      </c>
      <c r="F1" t="s">
        <v>74</v>
      </c>
      <c r="G1" t="s">
        <v>31</v>
      </c>
      <c r="H1" t="s">
        <v>10</v>
      </c>
      <c r="I1" t="s">
        <v>26</v>
      </c>
      <c r="J1" t="s">
        <v>454</v>
      </c>
      <c r="K1" t="s">
        <v>549</v>
      </c>
      <c r="L1" t="s">
        <v>550</v>
      </c>
      <c r="M1" t="s">
        <v>551</v>
      </c>
      <c r="N1" t="s">
        <v>552</v>
      </c>
      <c r="O1" t="s">
        <v>30</v>
      </c>
    </row>
    <row r="2" spans="1:15" x14ac:dyDescent="0.25">
      <c r="A2" t="s">
        <v>80</v>
      </c>
      <c r="B2" t="s">
        <v>33</v>
      </c>
      <c r="C2" s="29"/>
      <c r="G2" s="29" t="s">
        <v>1</v>
      </c>
      <c r="J2">
        <v>2</v>
      </c>
      <c r="K2" t="s">
        <v>80</v>
      </c>
      <c r="L2" t="s">
        <v>80</v>
      </c>
      <c r="M2" t="s">
        <v>80</v>
      </c>
      <c r="N2" t="s">
        <v>80</v>
      </c>
      <c r="O2" t="s">
        <v>80</v>
      </c>
    </row>
    <row r="3" spans="1:15" x14ac:dyDescent="0.25">
      <c r="A3" t="s">
        <v>92</v>
      </c>
      <c r="B3" t="s">
        <v>33</v>
      </c>
      <c r="C3" s="29"/>
      <c r="D3" t="s">
        <v>19</v>
      </c>
      <c r="E3">
        <v>6</v>
      </c>
      <c r="F3">
        <v>7</v>
      </c>
      <c r="G3" s="29" t="s">
        <v>37</v>
      </c>
      <c r="H3" t="s">
        <v>38</v>
      </c>
      <c r="I3">
        <v>1</v>
      </c>
      <c r="J3">
        <v>2</v>
      </c>
      <c r="K3">
        <v>44233</v>
      </c>
      <c r="L3">
        <v>44234</v>
      </c>
      <c r="M3" t="s">
        <v>554</v>
      </c>
      <c r="N3" t="s">
        <v>555</v>
      </c>
      <c r="O3" t="s">
        <v>556</v>
      </c>
    </row>
    <row r="4" spans="1:15" x14ac:dyDescent="0.25">
      <c r="A4" t="s">
        <v>100</v>
      </c>
      <c r="B4" t="s">
        <v>33</v>
      </c>
      <c r="C4" s="29"/>
      <c r="D4" t="s">
        <v>24</v>
      </c>
      <c r="E4">
        <v>7</v>
      </c>
      <c r="F4" t="s">
        <v>80</v>
      </c>
      <c r="G4" s="29" t="s">
        <v>66</v>
      </c>
      <c r="H4" t="s">
        <v>39</v>
      </c>
      <c r="I4">
        <v>5</v>
      </c>
      <c r="J4">
        <v>2</v>
      </c>
      <c r="K4">
        <v>44234</v>
      </c>
      <c r="L4" t="s">
        <v>80</v>
      </c>
      <c r="M4" t="s">
        <v>555</v>
      </c>
      <c r="N4" t="s">
        <v>80</v>
      </c>
      <c r="O4" t="s">
        <v>555</v>
      </c>
    </row>
    <row r="5" spans="1:15" x14ac:dyDescent="0.25">
      <c r="A5" t="s">
        <v>94</v>
      </c>
      <c r="B5" t="s">
        <v>33</v>
      </c>
      <c r="C5" s="29"/>
      <c r="D5" t="s">
        <v>19</v>
      </c>
      <c r="E5">
        <v>13</v>
      </c>
      <c r="F5">
        <v>14</v>
      </c>
      <c r="G5" s="29" t="s">
        <v>76</v>
      </c>
      <c r="H5" t="s">
        <v>40</v>
      </c>
      <c r="I5">
        <v>1</v>
      </c>
      <c r="J5">
        <v>2</v>
      </c>
      <c r="K5">
        <v>44240</v>
      </c>
      <c r="L5">
        <v>44241</v>
      </c>
      <c r="M5" t="s">
        <v>554</v>
      </c>
      <c r="N5" t="s">
        <v>555</v>
      </c>
      <c r="O5" t="s">
        <v>556</v>
      </c>
    </row>
    <row r="6" spans="1:15" x14ac:dyDescent="0.25">
      <c r="A6" t="s">
        <v>425</v>
      </c>
      <c r="B6" t="s">
        <v>33</v>
      </c>
      <c r="C6" s="29"/>
      <c r="D6" t="s">
        <v>23</v>
      </c>
      <c r="E6">
        <v>15</v>
      </c>
      <c r="F6" t="s">
        <v>80</v>
      </c>
      <c r="G6" s="29" t="s">
        <v>71</v>
      </c>
      <c r="H6" t="s">
        <v>59</v>
      </c>
      <c r="I6">
        <v>3</v>
      </c>
      <c r="J6">
        <v>2</v>
      </c>
      <c r="K6">
        <v>44242</v>
      </c>
      <c r="L6" t="s">
        <v>80</v>
      </c>
      <c r="M6" t="s">
        <v>557</v>
      </c>
      <c r="N6" t="s">
        <v>80</v>
      </c>
      <c r="O6" t="s">
        <v>557</v>
      </c>
    </row>
    <row r="7" spans="1:15" x14ac:dyDescent="0.25">
      <c r="A7" t="s">
        <v>95</v>
      </c>
      <c r="B7" t="s">
        <v>33</v>
      </c>
      <c r="C7" s="29"/>
      <c r="D7" t="s">
        <v>61</v>
      </c>
      <c r="E7">
        <v>18</v>
      </c>
      <c r="F7">
        <v>20</v>
      </c>
      <c r="G7" s="29" t="s">
        <v>42</v>
      </c>
      <c r="H7" t="s">
        <v>43</v>
      </c>
      <c r="I7">
        <v>5</v>
      </c>
      <c r="J7">
        <v>2</v>
      </c>
      <c r="K7">
        <v>44245</v>
      </c>
      <c r="L7">
        <v>44247</v>
      </c>
      <c r="M7" t="s">
        <v>558</v>
      </c>
      <c r="N7" t="s">
        <v>554</v>
      </c>
      <c r="O7" t="s">
        <v>559</v>
      </c>
    </row>
    <row r="8" spans="1:15" x14ac:dyDescent="0.25">
      <c r="A8" t="s">
        <v>96</v>
      </c>
      <c r="B8" t="s">
        <v>33</v>
      </c>
      <c r="C8" s="29"/>
      <c r="D8" t="s">
        <v>72</v>
      </c>
      <c r="E8">
        <v>18</v>
      </c>
      <c r="F8">
        <v>21</v>
      </c>
      <c r="G8" s="29" t="s">
        <v>41</v>
      </c>
      <c r="H8" t="s">
        <v>78</v>
      </c>
      <c r="I8">
        <v>7</v>
      </c>
      <c r="J8">
        <v>2</v>
      </c>
      <c r="K8">
        <v>44245</v>
      </c>
      <c r="L8">
        <v>44248</v>
      </c>
      <c r="M8" t="s">
        <v>558</v>
      </c>
      <c r="N8" t="s">
        <v>555</v>
      </c>
      <c r="O8" t="s">
        <v>560</v>
      </c>
    </row>
    <row r="9" spans="1:15" x14ac:dyDescent="0.25">
      <c r="A9" t="s">
        <v>102</v>
      </c>
      <c r="B9" t="s">
        <v>33</v>
      </c>
      <c r="C9" s="29"/>
      <c r="D9" t="s">
        <v>24</v>
      </c>
      <c r="E9">
        <v>21</v>
      </c>
      <c r="F9" t="s">
        <v>80</v>
      </c>
      <c r="G9" s="29" t="s">
        <v>105</v>
      </c>
      <c r="H9" t="s">
        <v>75</v>
      </c>
      <c r="I9">
        <v>3</v>
      </c>
      <c r="J9">
        <v>2</v>
      </c>
      <c r="K9">
        <v>44248</v>
      </c>
      <c r="L9" t="s">
        <v>80</v>
      </c>
      <c r="M9" t="s">
        <v>555</v>
      </c>
      <c r="N9" t="s">
        <v>80</v>
      </c>
      <c r="O9" t="s">
        <v>555</v>
      </c>
    </row>
    <row r="10" spans="1:15" x14ac:dyDescent="0.25">
      <c r="A10" t="s">
        <v>98</v>
      </c>
      <c r="B10" t="s">
        <v>33</v>
      </c>
      <c r="C10" s="29"/>
      <c r="D10" t="s">
        <v>19</v>
      </c>
      <c r="E10">
        <v>26</v>
      </c>
      <c r="F10">
        <v>27</v>
      </c>
      <c r="G10" s="29" t="s">
        <v>461</v>
      </c>
      <c r="H10" t="s">
        <v>279</v>
      </c>
      <c r="I10">
        <v>3</v>
      </c>
      <c r="J10">
        <v>2</v>
      </c>
      <c r="K10">
        <v>44253</v>
      </c>
      <c r="L10">
        <v>44254</v>
      </c>
      <c r="M10" t="s">
        <v>553</v>
      </c>
      <c r="N10" t="s">
        <v>554</v>
      </c>
      <c r="O10" t="s">
        <v>561</v>
      </c>
    </row>
    <row r="11" spans="1:15" x14ac:dyDescent="0.25">
      <c r="A11" t="s">
        <v>103</v>
      </c>
      <c r="B11" t="s">
        <v>33</v>
      </c>
      <c r="C11" s="29"/>
      <c r="D11" t="s">
        <v>25</v>
      </c>
      <c r="E11">
        <v>27</v>
      </c>
      <c r="F11" t="s">
        <v>80</v>
      </c>
      <c r="G11" s="29" t="s">
        <v>63</v>
      </c>
      <c r="H11" t="s">
        <v>44</v>
      </c>
      <c r="I11">
        <v>6</v>
      </c>
      <c r="J11">
        <v>2</v>
      </c>
      <c r="K11">
        <v>44254</v>
      </c>
      <c r="L11" t="s">
        <v>80</v>
      </c>
      <c r="M11" t="s">
        <v>554</v>
      </c>
      <c r="N11" t="s">
        <v>80</v>
      </c>
      <c r="O11" t="s">
        <v>554</v>
      </c>
    </row>
    <row r="12" spans="1:15" x14ac:dyDescent="0.25">
      <c r="A12" t="s">
        <v>99</v>
      </c>
      <c r="B12" t="s">
        <v>33</v>
      </c>
      <c r="C12" s="29"/>
      <c r="D12" t="s">
        <v>19</v>
      </c>
      <c r="E12">
        <v>27</v>
      </c>
      <c r="F12">
        <v>28</v>
      </c>
      <c r="G12" s="29" t="s">
        <v>19</v>
      </c>
      <c r="H12" t="s">
        <v>46</v>
      </c>
      <c r="I12">
        <v>1</v>
      </c>
      <c r="J12">
        <v>2</v>
      </c>
      <c r="K12">
        <v>44254</v>
      </c>
      <c r="L12">
        <v>44255</v>
      </c>
      <c r="M12" t="s">
        <v>554</v>
      </c>
      <c r="N12" t="s">
        <v>555</v>
      </c>
      <c r="O12" t="s">
        <v>556</v>
      </c>
    </row>
    <row r="13" spans="1:15" x14ac:dyDescent="0.25">
      <c r="A13" t="s">
        <v>104</v>
      </c>
      <c r="B13" t="s">
        <v>33</v>
      </c>
      <c r="C13" s="29"/>
      <c r="D13" t="s">
        <v>25</v>
      </c>
      <c r="E13">
        <v>28</v>
      </c>
      <c r="F13" t="s">
        <v>80</v>
      </c>
      <c r="G13" s="29" t="s">
        <v>63</v>
      </c>
      <c r="H13" t="s">
        <v>59</v>
      </c>
      <c r="I13">
        <v>3</v>
      </c>
      <c r="J13">
        <v>2</v>
      </c>
      <c r="K13">
        <v>44255</v>
      </c>
      <c r="L13" t="s">
        <v>80</v>
      </c>
      <c r="M13" t="s">
        <v>555</v>
      </c>
      <c r="N13" t="s">
        <v>80</v>
      </c>
      <c r="O13" t="s">
        <v>555</v>
      </c>
    </row>
    <row r="14" spans="1:15" x14ac:dyDescent="0.25">
      <c r="A14" t="s">
        <v>104</v>
      </c>
      <c r="B14" t="s">
        <v>33</v>
      </c>
      <c r="C14" s="29"/>
      <c r="D14" t="s">
        <v>24</v>
      </c>
      <c r="E14">
        <v>28</v>
      </c>
      <c r="F14" t="s">
        <v>80</v>
      </c>
      <c r="G14" s="29" t="s">
        <v>66</v>
      </c>
      <c r="H14" t="s">
        <v>45</v>
      </c>
      <c r="I14">
        <v>5</v>
      </c>
      <c r="J14">
        <v>2</v>
      </c>
      <c r="K14">
        <v>44255</v>
      </c>
      <c r="L14" t="s">
        <v>80</v>
      </c>
      <c r="M14" t="s">
        <v>555</v>
      </c>
      <c r="N14" t="s">
        <v>80</v>
      </c>
      <c r="O14" t="s">
        <v>555</v>
      </c>
    </row>
    <row r="15" spans="1:15" x14ac:dyDescent="0.25">
      <c r="A15" t="s">
        <v>104</v>
      </c>
      <c r="B15" t="s">
        <v>33</v>
      </c>
      <c r="C15" s="29"/>
      <c r="D15" t="s">
        <v>23</v>
      </c>
      <c r="E15">
        <v>28</v>
      </c>
      <c r="F15" t="s">
        <v>80</v>
      </c>
      <c r="G15" s="29" t="s">
        <v>462</v>
      </c>
      <c r="H15" t="s">
        <v>206</v>
      </c>
      <c r="I15">
        <v>7</v>
      </c>
      <c r="J15">
        <v>2</v>
      </c>
      <c r="K15">
        <v>44255</v>
      </c>
      <c r="L15" t="s">
        <v>80</v>
      </c>
      <c r="M15" t="s">
        <v>555</v>
      </c>
      <c r="N15" t="s">
        <v>80</v>
      </c>
      <c r="O15" t="s">
        <v>555</v>
      </c>
    </row>
    <row r="16" spans="1:15" x14ac:dyDescent="0.25">
      <c r="A16" t="s">
        <v>104</v>
      </c>
      <c r="B16" t="s">
        <v>33</v>
      </c>
      <c r="C16" s="29"/>
      <c r="D16" t="s">
        <v>23</v>
      </c>
      <c r="E16">
        <v>28</v>
      </c>
      <c r="F16" t="s">
        <v>80</v>
      </c>
      <c r="G16" s="29" t="s">
        <v>71</v>
      </c>
      <c r="H16" t="s">
        <v>352</v>
      </c>
      <c r="I16">
        <v>7</v>
      </c>
      <c r="J16">
        <v>2</v>
      </c>
      <c r="K16">
        <v>44255</v>
      </c>
      <c r="L16" t="s">
        <v>80</v>
      </c>
      <c r="M16" t="s">
        <v>555</v>
      </c>
      <c r="N16" t="s">
        <v>80</v>
      </c>
      <c r="O16" t="s">
        <v>555</v>
      </c>
    </row>
  </sheetData>
  <phoneticPr fontId="5" type="noConversion"/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82058-E885-4EBB-A1FD-DCB0A432D9C9}">
  <dimension ref="A1:O30"/>
  <sheetViews>
    <sheetView workbookViewId="0"/>
  </sheetViews>
  <sheetFormatPr defaultRowHeight="15" x14ac:dyDescent="0.25"/>
  <cols>
    <col min="1" max="1" width="11.5703125" bestFit="1" customWidth="1"/>
    <col min="2" max="2" width="8.28515625" bestFit="1" customWidth="1"/>
    <col min="3" max="3" width="11.140625" bestFit="1" customWidth="1"/>
    <col min="4" max="4" width="30" bestFit="1" customWidth="1"/>
    <col min="5" max="5" width="12.5703125" bestFit="1" customWidth="1"/>
    <col min="6" max="6" width="11.28515625" bestFit="1" customWidth="1"/>
    <col min="7" max="7" width="55.5703125" bestFit="1" customWidth="1"/>
    <col min="8" max="8" width="19.140625" bestFit="1" customWidth="1"/>
    <col min="9" max="9" width="7.5703125" bestFit="1" customWidth="1"/>
    <col min="10" max="10" width="11.5703125" bestFit="1" customWidth="1"/>
    <col min="11" max="11" width="18.140625" bestFit="1" customWidth="1"/>
    <col min="12" max="12" width="16.85546875" bestFit="1" customWidth="1"/>
    <col min="13" max="13" width="14.7109375" bestFit="1" customWidth="1"/>
    <col min="14" max="14" width="13.42578125" bestFit="1" customWidth="1"/>
    <col min="15" max="15" width="11.5703125" bestFit="1" customWidth="1"/>
    <col min="16" max="16" width="7.5703125" customWidth="1"/>
    <col min="17" max="17" width="7.5703125" bestFit="1" customWidth="1"/>
    <col min="18" max="18" width="7.5703125" customWidth="1"/>
  </cols>
  <sheetData>
    <row r="1" spans="1:15" x14ac:dyDescent="0.25">
      <c r="A1" t="s">
        <v>29</v>
      </c>
      <c r="B1" t="s">
        <v>35</v>
      </c>
      <c r="C1" t="s">
        <v>18</v>
      </c>
      <c r="D1" t="s">
        <v>17</v>
      </c>
      <c r="E1" t="s">
        <v>73</v>
      </c>
      <c r="F1" t="s">
        <v>74</v>
      </c>
      <c r="G1" t="s">
        <v>31</v>
      </c>
      <c r="H1" t="s">
        <v>10</v>
      </c>
      <c r="I1" t="s">
        <v>26</v>
      </c>
      <c r="J1" t="s">
        <v>454</v>
      </c>
      <c r="K1" t="s">
        <v>549</v>
      </c>
      <c r="L1" t="s">
        <v>550</v>
      </c>
      <c r="M1" t="s">
        <v>551</v>
      </c>
      <c r="N1" t="s">
        <v>552</v>
      </c>
      <c r="O1" t="s">
        <v>30</v>
      </c>
    </row>
    <row r="2" spans="1:15" x14ac:dyDescent="0.25">
      <c r="A2" t="s">
        <v>80</v>
      </c>
      <c r="B2" t="s">
        <v>81</v>
      </c>
      <c r="C2" s="29"/>
      <c r="F2" t="s">
        <v>80</v>
      </c>
      <c r="G2" s="29" t="s">
        <v>27</v>
      </c>
      <c r="J2">
        <v>3</v>
      </c>
      <c r="K2" t="s">
        <v>80</v>
      </c>
      <c r="L2" t="s">
        <v>80</v>
      </c>
      <c r="M2" t="s">
        <v>80</v>
      </c>
      <c r="N2" t="s">
        <v>80</v>
      </c>
      <c r="O2" t="s">
        <v>80</v>
      </c>
    </row>
    <row r="3" spans="1:15" x14ac:dyDescent="0.25">
      <c r="A3" t="s">
        <v>396</v>
      </c>
      <c r="B3" t="s">
        <v>81</v>
      </c>
      <c r="C3" s="29"/>
      <c r="D3" t="s">
        <v>25</v>
      </c>
      <c r="E3">
        <v>6</v>
      </c>
      <c r="F3" t="s">
        <v>80</v>
      </c>
      <c r="G3" s="29" t="s">
        <v>463</v>
      </c>
      <c r="H3" t="s">
        <v>378</v>
      </c>
      <c r="I3">
        <v>1</v>
      </c>
      <c r="J3">
        <v>3</v>
      </c>
      <c r="K3">
        <v>44261</v>
      </c>
      <c r="L3" t="s">
        <v>80</v>
      </c>
      <c r="M3" t="s">
        <v>554</v>
      </c>
      <c r="N3" t="s">
        <v>80</v>
      </c>
      <c r="O3" t="s">
        <v>554</v>
      </c>
    </row>
    <row r="4" spans="1:15" x14ac:dyDescent="0.25">
      <c r="A4" t="s">
        <v>100</v>
      </c>
      <c r="B4" t="s">
        <v>81</v>
      </c>
      <c r="C4" s="29"/>
      <c r="D4" t="s">
        <v>23</v>
      </c>
      <c r="E4">
        <v>7</v>
      </c>
      <c r="F4" t="s">
        <v>80</v>
      </c>
      <c r="G4" s="29" t="s">
        <v>71</v>
      </c>
      <c r="H4" t="s">
        <v>62</v>
      </c>
      <c r="I4">
        <v>3</v>
      </c>
      <c r="J4">
        <v>3</v>
      </c>
      <c r="K4">
        <v>44262</v>
      </c>
      <c r="L4" t="s">
        <v>80</v>
      </c>
      <c r="M4" t="s">
        <v>555</v>
      </c>
      <c r="N4" t="s">
        <v>80</v>
      </c>
      <c r="O4" t="s">
        <v>555</v>
      </c>
    </row>
    <row r="5" spans="1:15" x14ac:dyDescent="0.25">
      <c r="A5" t="s">
        <v>93</v>
      </c>
      <c r="B5" t="s">
        <v>81</v>
      </c>
      <c r="C5" s="29"/>
      <c r="D5" t="s">
        <v>61</v>
      </c>
      <c r="E5">
        <v>12</v>
      </c>
      <c r="F5">
        <v>14</v>
      </c>
      <c r="G5" s="29" t="s">
        <v>48</v>
      </c>
      <c r="H5" t="s">
        <v>49</v>
      </c>
      <c r="I5">
        <v>1</v>
      </c>
      <c r="J5">
        <v>3</v>
      </c>
      <c r="K5">
        <v>44267</v>
      </c>
      <c r="L5">
        <v>44269</v>
      </c>
      <c r="M5" t="s">
        <v>553</v>
      </c>
      <c r="N5" t="s">
        <v>555</v>
      </c>
      <c r="O5" t="s">
        <v>562</v>
      </c>
    </row>
    <row r="6" spans="1:15" x14ac:dyDescent="0.25">
      <c r="A6" t="s">
        <v>385</v>
      </c>
      <c r="B6" t="s">
        <v>81</v>
      </c>
      <c r="C6" s="29"/>
      <c r="D6" t="s">
        <v>19</v>
      </c>
      <c r="E6">
        <v>12</v>
      </c>
      <c r="F6">
        <v>13</v>
      </c>
      <c r="G6" s="29" t="s">
        <v>106</v>
      </c>
      <c r="H6" t="s">
        <v>107</v>
      </c>
      <c r="I6">
        <v>4</v>
      </c>
      <c r="J6">
        <v>3</v>
      </c>
      <c r="K6">
        <v>44267</v>
      </c>
      <c r="L6">
        <v>44268</v>
      </c>
      <c r="M6" t="s">
        <v>553</v>
      </c>
      <c r="N6" t="s">
        <v>554</v>
      </c>
      <c r="O6" t="s">
        <v>561</v>
      </c>
    </row>
    <row r="7" spans="1:15" x14ac:dyDescent="0.25">
      <c r="A7" t="s">
        <v>94</v>
      </c>
      <c r="B7" t="s">
        <v>81</v>
      </c>
      <c r="C7" s="29"/>
      <c r="D7" t="s">
        <v>19</v>
      </c>
      <c r="E7">
        <v>13</v>
      </c>
      <c r="F7">
        <v>14</v>
      </c>
      <c r="G7" s="29" t="s">
        <v>108</v>
      </c>
      <c r="H7" t="s">
        <v>109</v>
      </c>
      <c r="I7">
        <v>3</v>
      </c>
      <c r="J7">
        <v>3</v>
      </c>
      <c r="K7">
        <v>44268</v>
      </c>
      <c r="L7">
        <v>44269</v>
      </c>
      <c r="M7" t="s">
        <v>554</v>
      </c>
      <c r="N7" t="s">
        <v>555</v>
      </c>
      <c r="O7" t="s">
        <v>556</v>
      </c>
    </row>
    <row r="8" spans="1:15" x14ac:dyDescent="0.25">
      <c r="A8" t="s">
        <v>94</v>
      </c>
      <c r="B8" t="s">
        <v>81</v>
      </c>
      <c r="C8" s="29"/>
      <c r="D8" t="s">
        <v>19</v>
      </c>
      <c r="E8">
        <v>13</v>
      </c>
      <c r="F8">
        <v>14</v>
      </c>
      <c r="G8" s="29" t="s">
        <v>464</v>
      </c>
      <c r="H8" t="s">
        <v>39</v>
      </c>
      <c r="I8">
        <v>5</v>
      </c>
      <c r="J8">
        <v>3</v>
      </c>
      <c r="K8">
        <v>44268</v>
      </c>
      <c r="L8">
        <v>44269</v>
      </c>
      <c r="M8" t="s">
        <v>554</v>
      </c>
      <c r="N8" t="s">
        <v>555</v>
      </c>
      <c r="O8" t="s">
        <v>556</v>
      </c>
    </row>
    <row r="9" spans="1:15" x14ac:dyDescent="0.25">
      <c r="A9" t="s">
        <v>386</v>
      </c>
      <c r="B9" t="s">
        <v>81</v>
      </c>
      <c r="C9" s="29"/>
      <c r="D9" t="s">
        <v>24</v>
      </c>
      <c r="E9">
        <v>13</v>
      </c>
      <c r="F9" t="s">
        <v>80</v>
      </c>
      <c r="G9" s="29" t="s">
        <v>110</v>
      </c>
      <c r="H9" t="s">
        <v>111</v>
      </c>
      <c r="I9">
        <v>6</v>
      </c>
      <c r="J9">
        <v>3</v>
      </c>
      <c r="K9">
        <v>44268</v>
      </c>
      <c r="L9" t="s">
        <v>80</v>
      </c>
      <c r="M9" t="s">
        <v>554</v>
      </c>
      <c r="N9" t="s">
        <v>80</v>
      </c>
      <c r="O9" t="s">
        <v>554</v>
      </c>
    </row>
    <row r="10" spans="1:15" x14ac:dyDescent="0.25">
      <c r="A10" t="s">
        <v>387</v>
      </c>
      <c r="B10" t="s">
        <v>81</v>
      </c>
      <c r="C10" s="29"/>
      <c r="D10" t="s">
        <v>24</v>
      </c>
      <c r="E10">
        <v>14</v>
      </c>
      <c r="F10" t="s">
        <v>80</v>
      </c>
      <c r="G10" s="29" t="s">
        <v>112</v>
      </c>
      <c r="H10" t="s">
        <v>113</v>
      </c>
      <c r="I10">
        <v>1</v>
      </c>
      <c r="J10">
        <v>3</v>
      </c>
      <c r="K10">
        <v>44269</v>
      </c>
      <c r="L10" t="s">
        <v>80</v>
      </c>
      <c r="M10" t="s">
        <v>555</v>
      </c>
      <c r="N10" t="s">
        <v>80</v>
      </c>
      <c r="O10" t="s">
        <v>555</v>
      </c>
    </row>
    <row r="11" spans="1:15" x14ac:dyDescent="0.25">
      <c r="A11" t="s">
        <v>387</v>
      </c>
      <c r="B11" t="s">
        <v>81</v>
      </c>
      <c r="C11" s="29"/>
      <c r="D11" t="s">
        <v>24</v>
      </c>
      <c r="E11">
        <v>14</v>
      </c>
      <c r="F11" t="s">
        <v>80</v>
      </c>
      <c r="G11" s="29" t="s">
        <v>115</v>
      </c>
      <c r="H11" t="s">
        <v>116</v>
      </c>
      <c r="I11">
        <v>4</v>
      </c>
      <c r="J11">
        <v>3</v>
      </c>
      <c r="K11">
        <v>44269</v>
      </c>
      <c r="L11" t="s">
        <v>80</v>
      </c>
      <c r="M11" t="s">
        <v>555</v>
      </c>
      <c r="N11" t="s">
        <v>80</v>
      </c>
      <c r="O11" t="s">
        <v>555</v>
      </c>
    </row>
    <row r="12" spans="1:15" x14ac:dyDescent="0.25">
      <c r="A12" t="s">
        <v>387</v>
      </c>
      <c r="B12" t="s">
        <v>81</v>
      </c>
      <c r="C12" s="29"/>
      <c r="D12" t="s">
        <v>25</v>
      </c>
      <c r="E12">
        <v>14</v>
      </c>
      <c r="F12" t="s">
        <v>80</v>
      </c>
      <c r="G12" s="29" t="s">
        <v>465</v>
      </c>
      <c r="H12" t="s">
        <v>466</v>
      </c>
      <c r="I12">
        <v>7</v>
      </c>
      <c r="J12">
        <v>3</v>
      </c>
      <c r="K12">
        <v>44269</v>
      </c>
      <c r="L12" t="s">
        <v>80</v>
      </c>
      <c r="M12" t="s">
        <v>555</v>
      </c>
      <c r="N12" t="s">
        <v>80</v>
      </c>
      <c r="O12" t="s">
        <v>555</v>
      </c>
    </row>
    <row r="13" spans="1:15" x14ac:dyDescent="0.25">
      <c r="A13" t="s">
        <v>96</v>
      </c>
      <c r="B13" t="s">
        <v>81</v>
      </c>
      <c r="C13" s="29"/>
      <c r="D13" t="s">
        <v>36</v>
      </c>
      <c r="E13">
        <v>18</v>
      </c>
      <c r="F13">
        <v>21</v>
      </c>
      <c r="G13" s="29" t="s">
        <v>117</v>
      </c>
      <c r="H13" t="s">
        <v>118</v>
      </c>
      <c r="I13">
        <v>6</v>
      </c>
      <c r="J13">
        <v>3</v>
      </c>
      <c r="K13">
        <v>44273</v>
      </c>
      <c r="L13">
        <v>44276</v>
      </c>
      <c r="M13" t="s">
        <v>558</v>
      </c>
      <c r="N13" t="s">
        <v>555</v>
      </c>
      <c r="O13" t="s">
        <v>560</v>
      </c>
    </row>
    <row r="14" spans="1:15" x14ac:dyDescent="0.25">
      <c r="A14" t="s">
        <v>96</v>
      </c>
      <c r="B14" t="s">
        <v>81</v>
      </c>
      <c r="C14" s="29"/>
      <c r="D14" t="s">
        <v>36</v>
      </c>
      <c r="E14">
        <v>18</v>
      </c>
      <c r="F14">
        <v>21</v>
      </c>
      <c r="G14" s="29" t="s">
        <v>119</v>
      </c>
      <c r="H14" t="s">
        <v>120</v>
      </c>
      <c r="I14">
        <v>7</v>
      </c>
      <c r="J14">
        <v>3</v>
      </c>
      <c r="K14">
        <v>44273</v>
      </c>
      <c r="L14">
        <v>44276</v>
      </c>
      <c r="M14" t="s">
        <v>558</v>
      </c>
      <c r="N14" t="s">
        <v>555</v>
      </c>
      <c r="O14" t="s">
        <v>560</v>
      </c>
    </row>
    <row r="15" spans="1:15" x14ac:dyDescent="0.25">
      <c r="A15" t="s">
        <v>388</v>
      </c>
      <c r="B15" t="s">
        <v>81</v>
      </c>
      <c r="C15" s="29"/>
      <c r="D15" t="s">
        <v>24</v>
      </c>
      <c r="E15">
        <v>20</v>
      </c>
      <c r="F15" t="s">
        <v>80</v>
      </c>
      <c r="G15" s="29" t="s">
        <v>112</v>
      </c>
      <c r="H15" t="s">
        <v>121</v>
      </c>
      <c r="I15">
        <v>1</v>
      </c>
      <c r="J15">
        <v>3</v>
      </c>
      <c r="K15">
        <v>44275</v>
      </c>
      <c r="L15" t="s">
        <v>80</v>
      </c>
      <c r="M15" t="s">
        <v>554</v>
      </c>
      <c r="N15" t="s">
        <v>80</v>
      </c>
      <c r="O15" t="s">
        <v>554</v>
      </c>
    </row>
    <row r="16" spans="1:15" x14ac:dyDescent="0.25">
      <c r="A16" t="s">
        <v>389</v>
      </c>
      <c r="B16" t="s">
        <v>81</v>
      </c>
      <c r="C16" s="29"/>
      <c r="D16" t="s">
        <v>19</v>
      </c>
      <c r="E16">
        <v>20</v>
      </c>
      <c r="F16">
        <v>21</v>
      </c>
      <c r="G16" s="29" t="s">
        <v>122</v>
      </c>
      <c r="H16" t="s">
        <v>123</v>
      </c>
      <c r="I16">
        <v>1</v>
      </c>
      <c r="J16">
        <v>3</v>
      </c>
      <c r="K16">
        <v>44275</v>
      </c>
      <c r="L16">
        <v>44276</v>
      </c>
      <c r="M16" t="s">
        <v>554</v>
      </c>
      <c r="N16" t="s">
        <v>555</v>
      </c>
      <c r="O16" t="s">
        <v>556</v>
      </c>
    </row>
    <row r="17" spans="1:15" x14ac:dyDescent="0.25">
      <c r="A17" t="s">
        <v>389</v>
      </c>
      <c r="B17" t="s">
        <v>81</v>
      </c>
      <c r="C17" s="29"/>
      <c r="D17" t="s">
        <v>19</v>
      </c>
      <c r="E17">
        <v>20</v>
      </c>
      <c r="F17">
        <v>21</v>
      </c>
      <c r="G17" s="29" t="s">
        <v>124</v>
      </c>
      <c r="H17" t="s">
        <v>125</v>
      </c>
      <c r="I17">
        <v>2</v>
      </c>
      <c r="J17">
        <v>3</v>
      </c>
      <c r="K17">
        <v>44275</v>
      </c>
      <c r="L17">
        <v>44276</v>
      </c>
      <c r="M17" t="s">
        <v>554</v>
      </c>
      <c r="N17" t="s">
        <v>555</v>
      </c>
      <c r="O17" t="s">
        <v>556</v>
      </c>
    </row>
    <row r="18" spans="1:15" x14ac:dyDescent="0.25">
      <c r="A18" t="s">
        <v>388</v>
      </c>
      <c r="B18" t="s">
        <v>81</v>
      </c>
      <c r="C18" s="29"/>
      <c r="D18" t="s">
        <v>23</v>
      </c>
      <c r="E18">
        <v>20</v>
      </c>
      <c r="F18" t="s">
        <v>80</v>
      </c>
      <c r="G18" s="29" t="s">
        <v>71</v>
      </c>
      <c r="H18" t="s">
        <v>466</v>
      </c>
      <c r="I18">
        <v>7</v>
      </c>
      <c r="J18">
        <v>3</v>
      </c>
      <c r="K18">
        <v>44275</v>
      </c>
      <c r="L18" t="s">
        <v>80</v>
      </c>
      <c r="M18" t="s">
        <v>554</v>
      </c>
      <c r="N18" t="s">
        <v>80</v>
      </c>
      <c r="O18" t="s">
        <v>554</v>
      </c>
    </row>
    <row r="19" spans="1:15" x14ac:dyDescent="0.25">
      <c r="A19" t="s">
        <v>102</v>
      </c>
      <c r="B19" t="s">
        <v>81</v>
      </c>
      <c r="C19" s="29"/>
      <c r="D19" t="s">
        <v>25</v>
      </c>
      <c r="E19">
        <v>21</v>
      </c>
      <c r="F19" t="s">
        <v>80</v>
      </c>
      <c r="G19" s="29" t="s">
        <v>63</v>
      </c>
      <c r="H19" t="s">
        <v>127</v>
      </c>
      <c r="I19">
        <v>4</v>
      </c>
      <c r="J19">
        <v>3</v>
      </c>
      <c r="K19">
        <v>44276</v>
      </c>
      <c r="L19" t="s">
        <v>80</v>
      </c>
      <c r="M19" t="s">
        <v>555</v>
      </c>
      <c r="N19" t="s">
        <v>80</v>
      </c>
      <c r="O19" t="s">
        <v>555</v>
      </c>
    </row>
    <row r="20" spans="1:15" x14ac:dyDescent="0.25">
      <c r="A20" t="s">
        <v>102</v>
      </c>
      <c r="B20" t="s">
        <v>81</v>
      </c>
      <c r="C20" s="29"/>
      <c r="D20" t="s">
        <v>25</v>
      </c>
      <c r="E20">
        <v>21</v>
      </c>
      <c r="F20" t="s">
        <v>80</v>
      </c>
      <c r="G20" s="29" t="s">
        <v>63</v>
      </c>
      <c r="H20" t="s">
        <v>51</v>
      </c>
      <c r="I20">
        <v>5</v>
      </c>
      <c r="J20">
        <v>3</v>
      </c>
      <c r="K20">
        <v>44276</v>
      </c>
      <c r="L20" t="s">
        <v>80</v>
      </c>
      <c r="M20" t="s">
        <v>555</v>
      </c>
      <c r="N20" t="s">
        <v>80</v>
      </c>
      <c r="O20" t="s">
        <v>555</v>
      </c>
    </row>
    <row r="21" spans="1:15" x14ac:dyDescent="0.25">
      <c r="A21" t="s">
        <v>102</v>
      </c>
      <c r="B21" t="s">
        <v>81</v>
      </c>
      <c r="C21" s="29"/>
      <c r="D21" t="s">
        <v>25</v>
      </c>
      <c r="E21">
        <v>21</v>
      </c>
      <c r="F21" t="s">
        <v>80</v>
      </c>
      <c r="G21" s="29" t="s">
        <v>64</v>
      </c>
      <c r="H21" t="s">
        <v>50</v>
      </c>
      <c r="I21">
        <v>6</v>
      </c>
      <c r="J21">
        <v>3</v>
      </c>
      <c r="K21">
        <v>44276</v>
      </c>
      <c r="L21" t="s">
        <v>80</v>
      </c>
      <c r="M21" t="s">
        <v>555</v>
      </c>
      <c r="N21" t="s">
        <v>80</v>
      </c>
      <c r="O21" t="s">
        <v>555</v>
      </c>
    </row>
    <row r="22" spans="1:15" x14ac:dyDescent="0.25">
      <c r="A22" t="s">
        <v>102</v>
      </c>
      <c r="B22" t="s">
        <v>81</v>
      </c>
      <c r="C22" s="29"/>
      <c r="D22" t="s">
        <v>23</v>
      </c>
      <c r="E22">
        <v>21</v>
      </c>
      <c r="G22" s="29" t="s">
        <v>467</v>
      </c>
      <c r="H22" t="s">
        <v>308</v>
      </c>
      <c r="I22">
        <v>7</v>
      </c>
      <c r="J22">
        <v>3</v>
      </c>
      <c r="K22">
        <v>44276</v>
      </c>
      <c r="L22" t="s">
        <v>80</v>
      </c>
      <c r="M22" t="s">
        <v>555</v>
      </c>
      <c r="N22" t="s">
        <v>80</v>
      </c>
      <c r="O22" t="s">
        <v>555</v>
      </c>
    </row>
    <row r="23" spans="1:15" x14ac:dyDescent="0.25">
      <c r="A23" t="s">
        <v>102</v>
      </c>
      <c r="B23" t="s">
        <v>81</v>
      </c>
      <c r="C23" s="29"/>
      <c r="D23" t="s">
        <v>23</v>
      </c>
      <c r="E23">
        <v>21</v>
      </c>
      <c r="F23" t="s">
        <v>80</v>
      </c>
      <c r="G23" s="29" t="s">
        <v>71</v>
      </c>
      <c r="H23" t="s">
        <v>468</v>
      </c>
      <c r="I23">
        <v>7</v>
      </c>
      <c r="J23">
        <v>3</v>
      </c>
      <c r="K23">
        <v>44276</v>
      </c>
      <c r="L23" t="s">
        <v>80</v>
      </c>
      <c r="M23" t="s">
        <v>555</v>
      </c>
      <c r="N23" t="s">
        <v>80</v>
      </c>
      <c r="O23" t="s">
        <v>555</v>
      </c>
    </row>
    <row r="24" spans="1:15" x14ac:dyDescent="0.25">
      <c r="A24" t="s">
        <v>97</v>
      </c>
      <c r="B24" t="s">
        <v>81</v>
      </c>
      <c r="C24" s="29"/>
      <c r="D24" t="s">
        <v>72</v>
      </c>
      <c r="E24">
        <v>26</v>
      </c>
      <c r="F24">
        <v>28</v>
      </c>
      <c r="G24" s="29" t="s">
        <v>52</v>
      </c>
      <c r="H24" t="s">
        <v>53</v>
      </c>
      <c r="I24">
        <v>3</v>
      </c>
      <c r="J24">
        <v>3</v>
      </c>
      <c r="K24">
        <v>44281</v>
      </c>
      <c r="L24">
        <v>44283</v>
      </c>
      <c r="M24" t="s">
        <v>553</v>
      </c>
      <c r="N24" t="s">
        <v>555</v>
      </c>
      <c r="O24" t="s">
        <v>562</v>
      </c>
    </row>
    <row r="25" spans="1:15" x14ac:dyDescent="0.25">
      <c r="A25" t="s">
        <v>98</v>
      </c>
      <c r="B25" t="s">
        <v>81</v>
      </c>
      <c r="C25" s="29"/>
      <c r="D25" t="s">
        <v>19</v>
      </c>
      <c r="E25">
        <v>26</v>
      </c>
      <c r="F25">
        <v>27</v>
      </c>
      <c r="G25" s="29" t="s">
        <v>70</v>
      </c>
      <c r="H25" t="s">
        <v>60</v>
      </c>
      <c r="I25">
        <v>4</v>
      </c>
      <c r="J25">
        <v>3</v>
      </c>
      <c r="K25">
        <v>44281</v>
      </c>
      <c r="L25">
        <v>44282</v>
      </c>
      <c r="M25" t="s">
        <v>553</v>
      </c>
      <c r="N25" t="s">
        <v>554</v>
      </c>
      <c r="O25" t="s">
        <v>561</v>
      </c>
    </row>
    <row r="26" spans="1:15" x14ac:dyDescent="0.25">
      <c r="A26" t="s">
        <v>103</v>
      </c>
      <c r="B26" t="s">
        <v>81</v>
      </c>
      <c r="C26" s="29"/>
      <c r="D26" t="s">
        <v>25</v>
      </c>
      <c r="E26">
        <v>27</v>
      </c>
      <c r="F26" t="s">
        <v>80</v>
      </c>
      <c r="G26" s="29" t="s">
        <v>63</v>
      </c>
      <c r="H26" t="s">
        <v>54</v>
      </c>
      <c r="I26">
        <v>1</v>
      </c>
      <c r="J26">
        <v>3</v>
      </c>
      <c r="K26">
        <v>44282</v>
      </c>
      <c r="L26" t="s">
        <v>80</v>
      </c>
      <c r="M26" t="s">
        <v>554</v>
      </c>
      <c r="N26" t="s">
        <v>80</v>
      </c>
      <c r="O26" t="s">
        <v>554</v>
      </c>
    </row>
    <row r="27" spans="1:15" x14ac:dyDescent="0.25">
      <c r="A27" t="s">
        <v>103</v>
      </c>
      <c r="B27" t="s">
        <v>81</v>
      </c>
      <c r="C27" s="29"/>
      <c r="D27" t="s">
        <v>23</v>
      </c>
      <c r="E27">
        <v>27</v>
      </c>
      <c r="F27" t="s">
        <v>80</v>
      </c>
      <c r="G27" s="29" t="s">
        <v>469</v>
      </c>
      <c r="H27" t="s">
        <v>206</v>
      </c>
      <c r="I27">
        <v>7</v>
      </c>
      <c r="J27">
        <v>3</v>
      </c>
      <c r="K27">
        <v>44282</v>
      </c>
      <c r="L27" t="s">
        <v>80</v>
      </c>
      <c r="M27" t="s">
        <v>554</v>
      </c>
      <c r="N27" t="s">
        <v>80</v>
      </c>
      <c r="O27" t="s">
        <v>554</v>
      </c>
    </row>
    <row r="28" spans="1:15" x14ac:dyDescent="0.25">
      <c r="A28" t="s">
        <v>104</v>
      </c>
      <c r="B28" t="s">
        <v>81</v>
      </c>
      <c r="C28" s="29"/>
      <c r="D28" t="s">
        <v>24</v>
      </c>
      <c r="E28">
        <v>28</v>
      </c>
      <c r="F28" t="s">
        <v>80</v>
      </c>
      <c r="G28" s="29" t="s">
        <v>66</v>
      </c>
      <c r="H28" t="s">
        <v>578</v>
      </c>
      <c r="I28">
        <v>5</v>
      </c>
      <c r="J28">
        <v>3</v>
      </c>
      <c r="K28">
        <v>44283</v>
      </c>
      <c r="L28" t="s">
        <v>80</v>
      </c>
      <c r="M28" t="s">
        <v>555</v>
      </c>
      <c r="N28" t="s">
        <v>80</v>
      </c>
      <c r="O28" t="s">
        <v>555</v>
      </c>
    </row>
    <row r="29" spans="1:15" x14ac:dyDescent="0.25">
      <c r="A29" t="s">
        <v>104</v>
      </c>
      <c r="B29" t="s">
        <v>81</v>
      </c>
      <c r="C29" s="29"/>
      <c r="D29" t="s">
        <v>24</v>
      </c>
      <c r="E29">
        <v>28</v>
      </c>
      <c r="F29" t="s">
        <v>80</v>
      </c>
      <c r="G29" s="29" t="s">
        <v>79</v>
      </c>
      <c r="H29" t="s">
        <v>58</v>
      </c>
      <c r="I29">
        <v>6</v>
      </c>
      <c r="J29">
        <v>3</v>
      </c>
      <c r="K29">
        <v>44283</v>
      </c>
      <c r="L29" t="s">
        <v>80</v>
      </c>
      <c r="M29" t="s">
        <v>555</v>
      </c>
      <c r="N29" t="s">
        <v>80</v>
      </c>
      <c r="O29" t="s">
        <v>555</v>
      </c>
    </row>
    <row r="30" spans="1:15" x14ac:dyDescent="0.25">
      <c r="A30" t="s">
        <v>104</v>
      </c>
      <c r="B30" t="s">
        <v>81</v>
      </c>
      <c r="C30" s="29"/>
      <c r="D30" t="s">
        <v>23</v>
      </c>
      <c r="E30">
        <v>28</v>
      </c>
      <c r="F30" t="s">
        <v>80</v>
      </c>
      <c r="G30" s="29" t="s">
        <v>71</v>
      </c>
      <c r="H30" t="s">
        <v>352</v>
      </c>
      <c r="I30">
        <v>7</v>
      </c>
      <c r="J30">
        <v>3</v>
      </c>
      <c r="K30">
        <v>44283</v>
      </c>
      <c r="L30" t="s">
        <v>80</v>
      </c>
      <c r="M30" t="s">
        <v>555</v>
      </c>
      <c r="N30" t="s">
        <v>80</v>
      </c>
      <c r="O30" t="s">
        <v>555</v>
      </c>
    </row>
  </sheetData>
  <phoneticPr fontId="5" type="noConversion"/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365AF-BAAF-4E92-B966-57F087552B4E}">
  <dimension ref="A1:O41"/>
  <sheetViews>
    <sheetView workbookViewId="0"/>
  </sheetViews>
  <sheetFormatPr defaultRowHeight="15" x14ac:dyDescent="0.25"/>
  <cols>
    <col min="1" max="1" width="13.28515625" bestFit="1" customWidth="1"/>
    <col min="2" max="2" width="8.28515625" bestFit="1" customWidth="1"/>
    <col min="3" max="3" width="11.140625" bestFit="1" customWidth="1"/>
    <col min="4" max="4" width="27.7109375" bestFit="1" customWidth="1"/>
    <col min="5" max="5" width="12.5703125" bestFit="1" customWidth="1"/>
    <col min="6" max="6" width="11.28515625" bestFit="1" customWidth="1"/>
    <col min="7" max="7" width="62.140625" bestFit="1" customWidth="1"/>
    <col min="8" max="8" width="41" bestFit="1" customWidth="1"/>
    <col min="9" max="9" width="7.5703125" bestFit="1" customWidth="1"/>
    <col min="10" max="10" width="11.5703125" bestFit="1" customWidth="1"/>
    <col min="11" max="11" width="18.140625" bestFit="1" customWidth="1"/>
    <col min="12" max="12" width="16.85546875" bestFit="1" customWidth="1"/>
    <col min="13" max="13" width="14.7109375" bestFit="1" customWidth="1"/>
    <col min="14" max="14" width="13.42578125" bestFit="1" customWidth="1"/>
    <col min="15" max="15" width="11.5703125" bestFit="1" customWidth="1"/>
    <col min="16" max="16" width="7.5703125" customWidth="1"/>
  </cols>
  <sheetData>
    <row r="1" spans="1:15" x14ac:dyDescent="0.25">
      <c r="A1" t="s">
        <v>29</v>
      </c>
      <c r="B1" t="s">
        <v>35</v>
      </c>
      <c r="C1" t="s">
        <v>18</v>
      </c>
      <c r="D1" t="s">
        <v>17</v>
      </c>
      <c r="E1" t="s">
        <v>73</v>
      </c>
      <c r="F1" t="s">
        <v>74</v>
      </c>
      <c r="G1" t="s">
        <v>31</v>
      </c>
      <c r="H1" t="s">
        <v>10</v>
      </c>
      <c r="I1" t="s">
        <v>26</v>
      </c>
      <c r="J1" t="s">
        <v>454</v>
      </c>
      <c r="K1" t="s">
        <v>549</v>
      </c>
      <c r="L1" t="s">
        <v>550</v>
      </c>
      <c r="M1" t="s">
        <v>551</v>
      </c>
      <c r="N1" t="s">
        <v>552</v>
      </c>
      <c r="O1" t="s">
        <v>30</v>
      </c>
    </row>
    <row r="2" spans="1:15" x14ac:dyDescent="0.25">
      <c r="A2" t="s">
        <v>80</v>
      </c>
      <c r="B2" s="29" t="s">
        <v>82</v>
      </c>
      <c r="F2" t="s">
        <v>80</v>
      </c>
      <c r="G2" s="29" t="s">
        <v>2</v>
      </c>
      <c r="J2">
        <v>4</v>
      </c>
      <c r="K2" t="s">
        <v>80</v>
      </c>
      <c r="L2" t="s">
        <v>80</v>
      </c>
      <c r="M2" t="s">
        <v>80</v>
      </c>
      <c r="N2" t="s">
        <v>80</v>
      </c>
      <c r="O2" t="s">
        <v>80</v>
      </c>
    </row>
    <row r="3" spans="1:15" x14ac:dyDescent="0.25">
      <c r="A3" t="s">
        <v>431</v>
      </c>
      <c r="B3" s="29" t="s">
        <v>82</v>
      </c>
      <c r="D3" t="s">
        <v>61</v>
      </c>
      <c r="E3">
        <v>1</v>
      </c>
      <c r="F3" t="s">
        <v>393</v>
      </c>
      <c r="G3" s="29" t="s">
        <v>579</v>
      </c>
      <c r="H3" t="s">
        <v>152</v>
      </c>
      <c r="I3">
        <v>6</v>
      </c>
      <c r="J3">
        <v>4</v>
      </c>
      <c r="K3">
        <v>44287</v>
      </c>
      <c r="L3">
        <v>44289</v>
      </c>
      <c r="M3" t="s">
        <v>558</v>
      </c>
      <c r="N3" t="s">
        <v>554</v>
      </c>
      <c r="O3" t="s">
        <v>559</v>
      </c>
    </row>
    <row r="4" spans="1:15" x14ac:dyDescent="0.25">
      <c r="A4" t="s">
        <v>392</v>
      </c>
      <c r="B4" s="29" t="s">
        <v>82</v>
      </c>
      <c r="D4" t="s">
        <v>24</v>
      </c>
      <c r="E4">
        <v>2</v>
      </c>
      <c r="F4" t="s">
        <v>80</v>
      </c>
      <c r="G4" s="29" t="s">
        <v>131</v>
      </c>
      <c r="H4" t="s">
        <v>132</v>
      </c>
      <c r="I4">
        <v>4</v>
      </c>
      <c r="J4">
        <v>4</v>
      </c>
      <c r="K4">
        <v>44288</v>
      </c>
      <c r="L4" t="s">
        <v>80</v>
      </c>
      <c r="M4" t="s">
        <v>553</v>
      </c>
      <c r="N4" t="s">
        <v>80</v>
      </c>
      <c r="O4" t="s">
        <v>553</v>
      </c>
    </row>
    <row r="5" spans="1:15" x14ac:dyDescent="0.25">
      <c r="A5" t="s">
        <v>432</v>
      </c>
      <c r="B5" s="29" t="s">
        <v>82</v>
      </c>
      <c r="D5" t="s">
        <v>19</v>
      </c>
      <c r="E5">
        <v>2</v>
      </c>
      <c r="F5" t="s">
        <v>393</v>
      </c>
      <c r="G5" s="29" t="s">
        <v>19</v>
      </c>
      <c r="H5" t="s">
        <v>161</v>
      </c>
      <c r="I5">
        <v>4</v>
      </c>
      <c r="J5">
        <v>4</v>
      </c>
      <c r="K5">
        <v>44288</v>
      </c>
      <c r="L5">
        <v>44289</v>
      </c>
      <c r="M5" t="s">
        <v>553</v>
      </c>
      <c r="N5" t="s">
        <v>554</v>
      </c>
      <c r="O5" t="s">
        <v>561</v>
      </c>
    </row>
    <row r="6" spans="1:15" x14ac:dyDescent="0.25">
      <c r="A6" t="s">
        <v>393</v>
      </c>
      <c r="B6" s="29" t="s">
        <v>82</v>
      </c>
      <c r="D6" t="s">
        <v>24</v>
      </c>
      <c r="E6">
        <v>3</v>
      </c>
      <c r="F6" t="s">
        <v>80</v>
      </c>
      <c r="G6" s="29" t="s">
        <v>112</v>
      </c>
      <c r="H6" t="s">
        <v>133</v>
      </c>
      <c r="I6">
        <v>4</v>
      </c>
      <c r="J6">
        <v>4</v>
      </c>
      <c r="K6">
        <v>44289</v>
      </c>
      <c r="L6" t="s">
        <v>80</v>
      </c>
      <c r="M6" t="s">
        <v>554</v>
      </c>
      <c r="N6" t="s">
        <v>80</v>
      </c>
      <c r="O6" t="s">
        <v>554</v>
      </c>
    </row>
    <row r="7" spans="1:15" x14ac:dyDescent="0.25">
      <c r="A7" t="s">
        <v>394</v>
      </c>
      <c r="B7" s="29" t="s">
        <v>82</v>
      </c>
      <c r="D7" t="s">
        <v>19</v>
      </c>
      <c r="E7">
        <v>4</v>
      </c>
      <c r="F7">
        <v>5</v>
      </c>
      <c r="G7" s="29" t="s">
        <v>580</v>
      </c>
      <c r="H7" t="s">
        <v>581</v>
      </c>
      <c r="I7">
        <v>4</v>
      </c>
      <c r="J7">
        <v>4</v>
      </c>
      <c r="K7">
        <v>44290</v>
      </c>
      <c r="L7">
        <v>44291</v>
      </c>
      <c r="M7" t="s">
        <v>555</v>
      </c>
      <c r="N7" t="s">
        <v>557</v>
      </c>
      <c r="O7" t="s">
        <v>564</v>
      </c>
    </row>
    <row r="8" spans="1:15" x14ac:dyDescent="0.25">
      <c r="A8" t="s">
        <v>396</v>
      </c>
      <c r="B8" s="29" t="s">
        <v>82</v>
      </c>
      <c r="D8" t="s">
        <v>23</v>
      </c>
      <c r="E8">
        <v>6</v>
      </c>
      <c r="F8" t="s">
        <v>80</v>
      </c>
      <c r="G8" s="29" t="s">
        <v>472</v>
      </c>
      <c r="H8" t="s">
        <v>137</v>
      </c>
      <c r="I8">
        <v>2</v>
      </c>
      <c r="J8">
        <v>4</v>
      </c>
      <c r="K8">
        <v>44292</v>
      </c>
      <c r="L8" t="s">
        <v>80</v>
      </c>
      <c r="M8" t="s">
        <v>565</v>
      </c>
      <c r="N8" t="s">
        <v>80</v>
      </c>
      <c r="O8" t="s">
        <v>565</v>
      </c>
    </row>
    <row r="9" spans="1:15" x14ac:dyDescent="0.25">
      <c r="A9" t="s">
        <v>396</v>
      </c>
      <c r="B9" s="29" t="s">
        <v>82</v>
      </c>
      <c r="D9" t="s">
        <v>25</v>
      </c>
      <c r="E9">
        <v>6</v>
      </c>
      <c r="F9" t="s">
        <v>80</v>
      </c>
      <c r="G9" s="29" t="s">
        <v>470</v>
      </c>
      <c r="H9" t="s">
        <v>137</v>
      </c>
      <c r="I9">
        <v>2</v>
      </c>
      <c r="J9">
        <v>4</v>
      </c>
      <c r="K9">
        <v>44292</v>
      </c>
      <c r="L9" t="s">
        <v>80</v>
      </c>
      <c r="M9" t="s">
        <v>565</v>
      </c>
      <c r="N9" t="s">
        <v>80</v>
      </c>
      <c r="O9" t="s">
        <v>565</v>
      </c>
    </row>
    <row r="10" spans="1:15" x14ac:dyDescent="0.25">
      <c r="A10" t="s">
        <v>397</v>
      </c>
      <c r="B10" s="29" t="s">
        <v>82</v>
      </c>
      <c r="D10" t="s">
        <v>24</v>
      </c>
      <c r="E10">
        <v>10</v>
      </c>
      <c r="F10" t="s">
        <v>80</v>
      </c>
      <c r="G10" s="29" t="s">
        <v>112</v>
      </c>
      <c r="H10" t="s">
        <v>139</v>
      </c>
      <c r="I10">
        <v>1</v>
      </c>
      <c r="J10">
        <v>4</v>
      </c>
      <c r="K10">
        <v>44296</v>
      </c>
      <c r="L10" t="s">
        <v>80</v>
      </c>
      <c r="M10" t="s">
        <v>554</v>
      </c>
      <c r="N10" t="s">
        <v>80</v>
      </c>
      <c r="O10" t="s">
        <v>554</v>
      </c>
    </row>
    <row r="11" spans="1:15" x14ac:dyDescent="0.25">
      <c r="A11" t="s">
        <v>398</v>
      </c>
      <c r="B11" s="29" t="s">
        <v>82</v>
      </c>
      <c r="D11" t="s">
        <v>19</v>
      </c>
      <c r="E11">
        <v>10</v>
      </c>
      <c r="F11">
        <v>11</v>
      </c>
      <c r="G11" s="29" t="s">
        <v>140</v>
      </c>
      <c r="H11" t="s">
        <v>141</v>
      </c>
      <c r="I11">
        <v>1</v>
      </c>
      <c r="J11">
        <v>4</v>
      </c>
      <c r="K11">
        <v>44296</v>
      </c>
      <c r="L11">
        <v>44297</v>
      </c>
      <c r="M11" t="s">
        <v>554</v>
      </c>
      <c r="N11" t="s">
        <v>555</v>
      </c>
      <c r="O11" t="s">
        <v>556</v>
      </c>
    </row>
    <row r="12" spans="1:15" x14ac:dyDescent="0.25">
      <c r="A12" t="s">
        <v>398</v>
      </c>
      <c r="B12" s="29" t="s">
        <v>82</v>
      </c>
      <c r="D12" t="s">
        <v>19</v>
      </c>
      <c r="E12">
        <v>10</v>
      </c>
      <c r="F12" t="s">
        <v>399</v>
      </c>
      <c r="G12" s="29" t="s">
        <v>582</v>
      </c>
      <c r="H12" t="s">
        <v>132</v>
      </c>
      <c r="I12">
        <v>4</v>
      </c>
      <c r="J12">
        <v>4</v>
      </c>
      <c r="K12">
        <v>44296</v>
      </c>
      <c r="L12">
        <v>44297</v>
      </c>
      <c r="M12" t="s">
        <v>554</v>
      </c>
      <c r="N12" t="s">
        <v>555</v>
      </c>
      <c r="O12" t="s">
        <v>556</v>
      </c>
    </row>
    <row r="13" spans="1:15" x14ac:dyDescent="0.25">
      <c r="A13" t="s">
        <v>398</v>
      </c>
      <c r="B13" s="29" t="s">
        <v>82</v>
      </c>
      <c r="D13" t="s">
        <v>19</v>
      </c>
      <c r="E13">
        <v>10</v>
      </c>
      <c r="F13" t="s">
        <v>399</v>
      </c>
      <c r="G13" s="29" t="s">
        <v>583</v>
      </c>
      <c r="H13" t="s">
        <v>490</v>
      </c>
      <c r="I13">
        <v>4</v>
      </c>
      <c r="J13">
        <v>4</v>
      </c>
      <c r="K13">
        <v>44296</v>
      </c>
      <c r="L13">
        <v>44297</v>
      </c>
      <c r="M13" t="s">
        <v>554</v>
      </c>
      <c r="N13" t="s">
        <v>555</v>
      </c>
      <c r="O13" t="s">
        <v>556</v>
      </c>
    </row>
    <row r="14" spans="1:15" x14ac:dyDescent="0.25">
      <c r="A14" t="s">
        <v>398</v>
      </c>
      <c r="B14" s="29" t="s">
        <v>82</v>
      </c>
      <c r="D14" t="s">
        <v>22</v>
      </c>
      <c r="E14">
        <v>10</v>
      </c>
      <c r="F14">
        <v>11</v>
      </c>
      <c r="G14" s="29" t="s">
        <v>142</v>
      </c>
      <c r="H14" t="s">
        <v>143</v>
      </c>
      <c r="I14">
        <v>5</v>
      </c>
      <c r="J14">
        <v>4</v>
      </c>
      <c r="K14">
        <v>44296</v>
      </c>
      <c r="L14">
        <v>44297</v>
      </c>
      <c r="M14" t="s">
        <v>554</v>
      </c>
      <c r="N14" t="s">
        <v>555</v>
      </c>
      <c r="O14" t="s">
        <v>556</v>
      </c>
    </row>
    <row r="15" spans="1:15" x14ac:dyDescent="0.25">
      <c r="A15" t="s">
        <v>399</v>
      </c>
      <c r="B15" s="29" t="s">
        <v>82</v>
      </c>
      <c r="D15" t="s">
        <v>25</v>
      </c>
      <c r="E15">
        <v>11</v>
      </c>
      <c r="F15" t="s">
        <v>80</v>
      </c>
      <c r="G15" s="29" t="s">
        <v>144</v>
      </c>
      <c r="H15" t="s">
        <v>145</v>
      </c>
      <c r="I15">
        <v>6</v>
      </c>
      <c r="J15">
        <v>4</v>
      </c>
      <c r="K15">
        <v>44297</v>
      </c>
      <c r="L15" t="s">
        <v>80</v>
      </c>
      <c r="M15" t="s">
        <v>555</v>
      </c>
      <c r="N15" t="s">
        <v>80</v>
      </c>
      <c r="O15" t="s">
        <v>555</v>
      </c>
    </row>
    <row r="16" spans="1:15" x14ac:dyDescent="0.25">
      <c r="A16" t="s">
        <v>399</v>
      </c>
      <c r="B16" s="29" t="s">
        <v>82</v>
      </c>
      <c r="D16" t="s">
        <v>25</v>
      </c>
      <c r="E16">
        <v>11</v>
      </c>
      <c r="G16" s="29" t="s">
        <v>584</v>
      </c>
      <c r="H16" t="s">
        <v>206</v>
      </c>
      <c r="I16">
        <v>7</v>
      </c>
      <c r="J16">
        <v>4</v>
      </c>
      <c r="K16">
        <v>44297</v>
      </c>
      <c r="L16" t="s">
        <v>80</v>
      </c>
      <c r="M16" t="s">
        <v>555</v>
      </c>
      <c r="N16" t="s">
        <v>80</v>
      </c>
      <c r="O16" t="s">
        <v>555</v>
      </c>
    </row>
    <row r="17" spans="1:15" x14ac:dyDescent="0.25">
      <c r="A17" t="s">
        <v>399</v>
      </c>
      <c r="B17" s="29" t="s">
        <v>82</v>
      </c>
      <c r="D17" t="s">
        <v>23</v>
      </c>
      <c r="E17">
        <v>11</v>
      </c>
      <c r="F17" t="s">
        <v>80</v>
      </c>
      <c r="G17" s="29" t="s">
        <v>471</v>
      </c>
      <c r="H17" t="s">
        <v>352</v>
      </c>
      <c r="I17">
        <v>7</v>
      </c>
      <c r="J17">
        <v>4</v>
      </c>
      <c r="K17">
        <v>44297</v>
      </c>
      <c r="L17">
        <v>44317</v>
      </c>
      <c r="M17" t="s">
        <v>555</v>
      </c>
      <c r="N17" t="s">
        <v>554</v>
      </c>
      <c r="O17" t="s">
        <v>594</v>
      </c>
    </row>
    <row r="18" spans="1:15" x14ac:dyDescent="0.25">
      <c r="A18" t="s">
        <v>400</v>
      </c>
      <c r="B18" s="29" t="s">
        <v>82</v>
      </c>
      <c r="D18" t="s">
        <v>72</v>
      </c>
      <c r="E18">
        <v>15</v>
      </c>
      <c r="F18">
        <v>17</v>
      </c>
      <c r="G18" s="29" t="s">
        <v>146</v>
      </c>
      <c r="H18" t="s">
        <v>147</v>
      </c>
      <c r="I18">
        <v>2</v>
      </c>
      <c r="J18">
        <v>4</v>
      </c>
      <c r="K18">
        <v>44301</v>
      </c>
      <c r="L18">
        <v>44303</v>
      </c>
      <c r="M18" t="s">
        <v>558</v>
      </c>
      <c r="N18" t="s">
        <v>554</v>
      </c>
      <c r="O18" t="s">
        <v>559</v>
      </c>
    </row>
    <row r="19" spans="1:15" x14ac:dyDescent="0.25">
      <c r="A19" t="s">
        <v>426</v>
      </c>
      <c r="B19" s="29" t="s">
        <v>82</v>
      </c>
      <c r="D19" t="s">
        <v>19</v>
      </c>
      <c r="E19">
        <v>16</v>
      </c>
      <c r="F19" t="s">
        <v>101</v>
      </c>
      <c r="G19" s="29" t="s">
        <v>585</v>
      </c>
      <c r="H19" t="s">
        <v>221</v>
      </c>
      <c r="I19">
        <v>3</v>
      </c>
      <c r="J19">
        <v>4</v>
      </c>
      <c r="K19">
        <v>44302</v>
      </c>
      <c r="L19">
        <v>44303</v>
      </c>
      <c r="M19" t="s">
        <v>553</v>
      </c>
      <c r="N19" t="s">
        <v>554</v>
      </c>
      <c r="O19" t="s">
        <v>561</v>
      </c>
    </row>
    <row r="20" spans="1:15" x14ac:dyDescent="0.25">
      <c r="A20" t="s">
        <v>101</v>
      </c>
      <c r="B20" s="29" t="s">
        <v>82</v>
      </c>
      <c r="D20" t="s">
        <v>25</v>
      </c>
      <c r="E20">
        <v>17</v>
      </c>
      <c r="F20" t="s">
        <v>80</v>
      </c>
      <c r="G20" s="29" t="s">
        <v>64</v>
      </c>
      <c r="H20" t="s">
        <v>40</v>
      </c>
      <c r="I20">
        <v>1</v>
      </c>
      <c r="J20">
        <v>4</v>
      </c>
      <c r="K20">
        <v>44303</v>
      </c>
      <c r="L20" t="s">
        <v>80</v>
      </c>
      <c r="M20" t="s">
        <v>554</v>
      </c>
      <c r="N20" t="s">
        <v>80</v>
      </c>
      <c r="O20" t="s">
        <v>554</v>
      </c>
    </row>
    <row r="21" spans="1:15" x14ac:dyDescent="0.25">
      <c r="A21" t="s">
        <v>101</v>
      </c>
      <c r="B21" s="29" t="s">
        <v>82</v>
      </c>
      <c r="D21" t="s">
        <v>23</v>
      </c>
      <c r="E21">
        <v>17</v>
      </c>
      <c r="G21" s="29" t="s">
        <v>471</v>
      </c>
      <c r="H21" t="s">
        <v>466</v>
      </c>
      <c r="I21">
        <v>7</v>
      </c>
      <c r="J21">
        <v>4</v>
      </c>
      <c r="K21">
        <v>44303</v>
      </c>
      <c r="L21" t="s">
        <v>80</v>
      </c>
      <c r="M21" t="s">
        <v>554</v>
      </c>
      <c r="N21" t="s">
        <v>80</v>
      </c>
      <c r="O21" t="s">
        <v>554</v>
      </c>
    </row>
    <row r="22" spans="1:15" x14ac:dyDescent="0.25">
      <c r="A22" t="s">
        <v>401</v>
      </c>
      <c r="B22" s="29" t="s">
        <v>82</v>
      </c>
      <c r="D22" t="s">
        <v>19</v>
      </c>
      <c r="E22">
        <v>17</v>
      </c>
      <c r="F22">
        <v>18</v>
      </c>
      <c r="G22" s="29" t="s">
        <v>148</v>
      </c>
      <c r="H22" t="s">
        <v>149</v>
      </c>
      <c r="I22">
        <v>4</v>
      </c>
      <c r="J22">
        <v>4</v>
      </c>
      <c r="K22">
        <v>44303</v>
      </c>
      <c r="L22">
        <v>44304</v>
      </c>
      <c r="M22" t="s">
        <v>554</v>
      </c>
      <c r="N22" t="s">
        <v>555</v>
      </c>
      <c r="O22" t="s">
        <v>556</v>
      </c>
    </row>
    <row r="23" spans="1:15" x14ac:dyDescent="0.25">
      <c r="A23" t="s">
        <v>401</v>
      </c>
      <c r="B23" s="29" t="s">
        <v>82</v>
      </c>
      <c r="D23" t="s">
        <v>20</v>
      </c>
      <c r="E23">
        <v>17</v>
      </c>
      <c r="F23">
        <v>18</v>
      </c>
      <c r="G23" s="29" t="s">
        <v>150</v>
      </c>
      <c r="H23" t="s">
        <v>39</v>
      </c>
      <c r="I23">
        <v>5</v>
      </c>
      <c r="J23">
        <v>4</v>
      </c>
      <c r="K23">
        <v>44303</v>
      </c>
      <c r="L23">
        <v>44304</v>
      </c>
      <c r="M23" t="s">
        <v>554</v>
      </c>
      <c r="N23" t="s">
        <v>555</v>
      </c>
      <c r="O23" t="s">
        <v>556</v>
      </c>
    </row>
    <row r="24" spans="1:15" x14ac:dyDescent="0.25">
      <c r="A24" t="s">
        <v>401</v>
      </c>
      <c r="B24" s="29" t="s">
        <v>82</v>
      </c>
      <c r="D24" t="s">
        <v>22</v>
      </c>
      <c r="E24">
        <v>17</v>
      </c>
      <c r="F24">
        <v>18</v>
      </c>
      <c r="G24" s="29" t="s">
        <v>151</v>
      </c>
      <c r="H24" t="s">
        <v>152</v>
      </c>
      <c r="I24">
        <v>6</v>
      </c>
      <c r="J24">
        <v>4</v>
      </c>
      <c r="K24">
        <v>44303</v>
      </c>
      <c r="L24">
        <v>44304</v>
      </c>
      <c r="M24" t="s">
        <v>554</v>
      </c>
      <c r="N24" t="s">
        <v>555</v>
      </c>
      <c r="O24" t="s">
        <v>556</v>
      </c>
    </row>
    <row r="25" spans="1:15" x14ac:dyDescent="0.25">
      <c r="A25" t="s">
        <v>401</v>
      </c>
      <c r="B25" s="29" t="s">
        <v>82</v>
      </c>
      <c r="D25" t="s">
        <v>19</v>
      </c>
      <c r="E25">
        <v>17</v>
      </c>
      <c r="F25">
        <v>18</v>
      </c>
      <c r="G25" s="29" t="s">
        <v>475</v>
      </c>
      <c r="H25" t="s">
        <v>172</v>
      </c>
      <c r="I25">
        <v>7</v>
      </c>
      <c r="J25">
        <v>4</v>
      </c>
      <c r="K25">
        <v>44303</v>
      </c>
      <c r="L25">
        <v>44304</v>
      </c>
      <c r="M25" t="s">
        <v>554</v>
      </c>
      <c r="N25" t="s">
        <v>555</v>
      </c>
      <c r="O25" t="s">
        <v>556</v>
      </c>
    </row>
    <row r="26" spans="1:15" x14ac:dyDescent="0.25">
      <c r="A26" t="s">
        <v>402</v>
      </c>
      <c r="B26" s="29" t="s">
        <v>82</v>
      </c>
      <c r="D26" t="s">
        <v>24</v>
      </c>
      <c r="E26">
        <v>18</v>
      </c>
      <c r="G26" s="29" t="s">
        <v>66</v>
      </c>
      <c r="H26" t="s">
        <v>47</v>
      </c>
      <c r="I26">
        <v>5</v>
      </c>
      <c r="J26">
        <v>4</v>
      </c>
      <c r="K26">
        <v>44304</v>
      </c>
      <c r="L26" t="s">
        <v>80</v>
      </c>
      <c r="M26" t="s">
        <v>555</v>
      </c>
      <c r="N26" t="s">
        <v>80</v>
      </c>
      <c r="O26" t="s">
        <v>555</v>
      </c>
    </row>
    <row r="27" spans="1:15" x14ac:dyDescent="0.25">
      <c r="A27" t="s">
        <v>402</v>
      </c>
      <c r="B27" s="29" t="s">
        <v>82</v>
      </c>
      <c r="D27" t="s">
        <v>23</v>
      </c>
      <c r="E27">
        <v>18</v>
      </c>
      <c r="F27" t="s">
        <v>80</v>
      </c>
      <c r="G27" s="29" t="s">
        <v>473</v>
      </c>
      <c r="H27" t="s">
        <v>259</v>
      </c>
      <c r="I27">
        <v>7</v>
      </c>
      <c r="J27">
        <v>4</v>
      </c>
      <c r="K27">
        <v>44304</v>
      </c>
      <c r="L27" t="s">
        <v>80</v>
      </c>
      <c r="M27" t="s">
        <v>555</v>
      </c>
      <c r="N27" t="s">
        <v>80</v>
      </c>
      <c r="O27" t="s">
        <v>555</v>
      </c>
    </row>
    <row r="28" spans="1:15" x14ac:dyDescent="0.25">
      <c r="A28" t="s">
        <v>402</v>
      </c>
      <c r="B28" s="29" t="s">
        <v>82</v>
      </c>
      <c r="D28" t="s">
        <v>25</v>
      </c>
      <c r="E28">
        <v>18</v>
      </c>
      <c r="F28" t="s">
        <v>80</v>
      </c>
      <c r="G28" s="29" t="s">
        <v>474</v>
      </c>
      <c r="H28" t="s">
        <v>468</v>
      </c>
      <c r="I28">
        <v>7</v>
      </c>
      <c r="J28">
        <v>4</v>
      </c>
      <c r="K28">
        <v>44304</v>
      </c>
      <c r="L28" t="s">
        <v>80</v>
      </c>
      <c r="M28" t="s">
        <v>555</v>
      </c>
      <c r="N28" t="s">
        <v>80</v>
      </c>
      <c r="O28" t="s">
        <v>555</v>
      </c>
    </row>
    <row r="29" spans="1:15" x14ac:dyDescent="0.25">
      <c r="A29" t="s">
        <v>402</v>
      </c>
      <c r="B29" s="29" t="s">
        <v>82</v>
      </c>
      <c r="D29" t="s">
        <v>25</v>
      </c>
      <c r="E29">
        <v>18</v>
      </c>
      <c r="F29" t="s">
        <v>80</v>
      </c>
      <c r="G29" s="29" t="s">
        <v>129</v>
      </c>
      <c r="H29" t="s">
        <v>38</v>
      </c>
      <c r="I29">
        <v>1</v>
      </c>
      <c r="J29">
        <v>4</v>
      </c>
      <c r="K29">
        <v>44304</v>
      </c>
      <c r="L29" t="s">
        <v>80</v>
      </c>
      <c r="M29" t="s">
        <v>555</v>
      </c>
      <c r="N29" t="s">
        <v>80</v>
      </c>
      <c r="O29" t="s">
        <v>555</v>
      </c>
    </row>
    <row r="30" spans="1:15" x14ac:dyDescent="0.25">
      <c r="A30" t="s">
        <v>402</v>
      </c>
      <c r="B30" s="29" t="s">
        <v>82</v>
      </c>
      <c r="D30" t="s">
        <v>24</v>
      </c>
      <c r="E30">
        <v>18</v>
      </c>
      <c r="F30" t="s">
        <v>80</v>
      </c>
      <c r="G30" s="29" t="s">
        <v>153</v>
      </c>
      <c r="H30" t="s">
        <v>544</v>
      </c>
      <c r="I30">
        <v>3</v>
      </c>
      <c r="J30">
        <v>4</v>
      </c>
      <c r="K30">
        <v>44304</v>
      </c>
      <c r="L30" t="s">
        <v>80</v>
      </c>
      <c r="M30" t="s">
        <v>555</v>
      </c>
      <c r="N30" t="s">
        <v>80</v>
      </c>
      <c r="O30" t="s">
        <v>555</v>
      </c>
    </row>
    <row r="31" spans="1:15" x14ac:dyDescent="0.25">
      <c r="A31" t="s">
        <v>402</v>
      </c>
      <c r="B31" s="29" t="s">
        <v>82</v>
      </c>
      <c r="D31" t="s">
        <v>24</v>
      </c>
      <c r="E31">
        <v>18</v>
      </c>
      <c r="F31" t="s">
        <v>80</v>
      </c>
      <c r="G31" s="29" t="s">
        <v>112</v>
      </c>
      <c r="H31" t="s">
        <v>127</v>
      </c>
      <c r="I31">
        <v>4</v>
      </c>
      <c r="J31">
        <v>4</v>
      </c>
      <c r="K31">
        <v>44304</v>
      </c>
      <c r="L31" t="s">
        <v>80</v>
      </c>
      <c r="M31" t="s">
        <v>555</v>
      </c>
      <c r="N31" t="s">
        <v>80</v>
      </c>
      <c r="O31" t="s">
        <v>555</v>
      </c>
    </row>
    <row r="32" spans="1:15" x14ac:dyDescent="0.25">
      <c r="A32" t="s">
        <v>403</v>
      </c>
      <c r="B32" s="29" t="s">
        <v>82</v>
      </c>
      <c r="D32" t="s">
        <v>61</v>
      </c>
      <c r="E32">
        <v>23</v>
      </c>
      <c r="F32">
        <v>25</v>
      </c>
      <c r="G32" s="29" t="s">
        <v>154</v>
      </c>
      <c r="H32" t="s">
        <v>111</v>
      </c>
      <c r="I32">
        <v>6</v>
      </c>
      <c r="J32">
        <v>4</v>
      </c>
      <c r="K32">
        <v>44309</v>
      </c>
      <c r="L32">
        <v>44311</v>
      </c>
      <c r="M32" t="s">
        <v>553</v>
      </c>
      <c r="N32" t="s">
        <v>555</v>
      </c>
      <c r="O32" t="s">
        <v>562</v>
      </c>
    </row>
    <row r="33" spans="1:15" x14ac:dyDescent="0.25">
      <c r="A33" t="s">
        <v>404</v>
      </c>
      <c r="B33" s="29" t="s">
        <v>82</v>
      </c>
      <c r="D33" t="s">
        <v>25</v>
      </c>
      <c r="E33">
        <v>24</v>
      </c>
      <c r="F33" t="s">
        <v>80</v>
      </c>
      <c r="G33" s="29" t="s">
        <v>144</v>
      </c>
      <c r="H33" t="s">
        <v>155</v>
      </c>
      <c r="I33">
        <v>1</v>
      </c>
      <c r="J33">
        <v>4</v>
      </c>
      <c r="K33">
        <v>44310</v>
      </c>
      <c r="L33" t="s">
        <v>80</v>
      </c>
      <c r="M33" t="s">
        <v>554</v>
      </c>
      <c r="N33" t="s">
        <v>80</v>
      </c>
      <c r="O33" t="s">
        <v>554</v>
      </c>
    </row>
    <row r="34" spans="1:15" x14ac:dyDescent="0.25">
      <c r="A34" t="s">
        <v>406</v>
      </c>
      <c r="B34" s="29" t="s">
        <v>82</v>
      </c>
      <c r="D34" t="s">
        <v>23</v>
      </c>
      <c r="E34">
        <v>25</v>
      </c>
      <c r="F34" t="s">
        <v>80</v>
      </c>
      <c r="G34" s="29" t="s">
        <v>476</v>
      </c>
      <c r="H34" t="s">
        <v>206</v>
      </c>
      <c r="I34">
        <v>7</v>
      </c>
      <c r="J34">
        <v>4</v>
      </c>
      <c r="K34">
        <v>44311</v>
      </c>
      <c r="L34" t="s">
        <v>80</v>
      </c>
      <c r="M34" t="s">
        <v>555</v>
      </c>
      <c r="N34" t="s">
        <v>80</v>
      </c>
      <c r="O34" t="s">
        <v>555</v>
      </c>
    </row>
    <row r="35" spans="1:15" x14ac:dyDescent="0.25">
      <c r="A35" t="s">
        <v>405</v>
      </c>
      <c r="B35" s="29" t="s">
        <v>82</v>
      </c>
      <c r="D35" t="s">
        <v>19</v>
      </c>
      <c r="E35">
        <v>24</v>
      </c>
      <c r="F35">
        <v>25</v>
      </c>
      <c r="G35" s="29" t="s">
        <v>158</v>
      </c>
      <c r="H35" t="s">
        <v>159</v>
      </c>
      <c r="I35">
        <v>3</v>
      </c>
      <c r="J35">
        <v>4</v>
      </c>
      <c r="K35">
        <v>44310</v>
      </c>
      <c r="L35">
        <v>44311</v>
      </c>
      <c r="M35" t="s">
        <v>554</v>
      </c>
      <c r="N35" t="s">
        <v>555</v>
      </c>
      <c r="O35" t="s">
        <v>556</v>
      </c>
    </row>
    <row r="36" spans="1:15" x14ac:dyDescent="0.25">
      <c r="A36" t="s">
        <v>405</v>
      </c>
      <c r="B36" s="29" t="s">
        <v>82</v>
      </c>
      <c r="D36" t="s">
        <v>19</v>
      </c>
      <c r="E36">
        <v>24</v>
      </c>
      <c r="F36">
        <v>25</v>
      </c>
      <c r="G36" s="29" t="s">
        <v>160</v>
      </c>
      <c r="H36" t="s">
        <v>45</v>
      </c>
      <c r="I36">
        <v>5</v>
      </c>
      <c r="J36">
        <v>4</v>
      </c>
      <c r="K36">
        <v>44310</v>
      </c>
      <c r="L36">
        <v>44311</v>
      </c>
      <c r="M36" t="s">
        <v>554</v>
      </c>
      <c r="N36" t="s">
        <v>555</v>
      </c>
      <c r="O36" t="s">
        <v>556</v>
      </c>
    </row>
    <row r="37" spans="1:15" x14ac:dyDescent="0.25">
      <c r="A37" t="s">
        <v>405</v>
      </c>
      <c r="B37" s="29" t="s">
        <v>82</v>
      </c>
      <c r="D37" t="s">
        <v>19</v>
      </c>
      <c r="E37">
        <v>24</v>
      </c>
      <c r="F37" t="s">
        <v>406</v>
      </c>
      <c r="G37" s="29" t="s">
        <v>586</v>
      </c>
      <c r="H37" t="s">
        <v>468</v>
      </c>
      <c r="I37">
        <v>6</v>
      </c>
      <c r="J37">
        <v>4</v>
      </c>
      <c r="K37">
        <v>44310</v>
      </c>
      <c r="L37">
        <v>44311</v>
      </c>
      <c r="M37" t="s">
        <v>554</v>
      </c>
      <c r="N37" t="s">
        <v>555</v>
      </c>
      <c r="O37" t="s">
        <v>556</v>
      </c>
    </row>
    <row r="38" spans="1:15" x14ac:dyDescent="0.25">
      <c r="A38" t="s">
        <v>405</v>
      </c>
      <c r="B38" s="29" t="s">
        <v>82</v>
      </c>
      <c r="D38" t="s">
        <v>19</v>
      </c>
      <c r="E38">
        <v>24</v>
      </c>
      <c r="F38" t="s">
        <v>406</v>
      </c>
      <c r="G38" s="29" t="s">
        <v>591</v>
      </c>
      <c r="H38" t="s">
        <v>174</v>
      </c>
      <c r="I38">
        <v>2</v>
      </c>
      <c r="J38">
        <v>4</v>
      </c>
      <c r="K38">
        <v>44310</v>
      </c>
      <c r="L38">
        <v>44311</v>
      </c>
      <c r="M38" t="s">
        <v>554</v>
      </c>
      <c r="N38" t="s">
        <v>555</v>
      </c>
      <c r="O38" t="s">
        <v>556</v>
      </c>
    </row>
    <row r="39" spans="1:15" x14ac:dyDescent="0.25">
      <c r="A39" t="s">
        <v>406</v>
      </c>
      <c r="B39" s="29" t="s">
        <v>82</v>
      </c>
      <c r="D39" t="s">
        <v>23</v>
      </c>
      <c r="E39">
        <v>25</v>
      </c>
      <c r="G39" s="29" t="s">
        <v>587</v>
      </c>
      <c r="H39" t="s">
        <v>588</v>
      </c>
      <c r="I39">
        <v>3</v>
      </c>
      <c r="J39">
        <v>4</v>
      </c>
      <c r="K39">
        <v>44311</v>
      </c>
      <c r="L39" t="s">
        <v>80</v>
      </c>
      <c r="M39" t="s">
        <v>555</v>
      </c>
      <c r="N39" t="s">
        <v>80</v>
      </c>
      <c r="O39" t="s">
        <v>555</v>
      </c>
    </row>
    <row r="40" spans="1:15" x14ac:dyDescent="0.25">
      <c r="A40" t="s">
        <v>406</v>
      </c>
      <c r="B40" s="29" t="s">
        <v>82</v>
      </c>
      <c r="D40" t="s">
        <v>25</v>
      </c>
      <c r="E40">
        <v>25</v>
      </c>
      <c r="F40" t="s">
        <v>80</v>
      </c>
      <c r="G40" s="29" t="s">
        <v>64</v>
      </c>
      <c r="H40" t="s">
        <v>161</v>
      </c>
      <c r="I40">
        <v>4</v>
      </c>
      <c r="J40">
        <v>4</v>
      </c>
      <c r="K40">
        <v>44311</v>
      </c>
      <c r="L40" t="s">
        <v>80</v>
      </c>
      <c r="M40" t="s">
        <v>555</v>
      </c>
      <c r="N40" t="s">
        <v>80</v>
      </c>
      <c r="O40" t="s">
        <v>555</v>
      </c>
    </row>
    <row r="41" spans="1:15" x14ac:dyDescent="0.25">
      <c r="A41" t="s">
        <v>538</v>
      </c>
      <c r="B41" s="29" t="s">
        <v>82</v>
      </c>
      <c r="D41" t="s">
        <v>72</v>
      </c>
      <c r="E41">
        <v>29</v>
      </c>
      <c r="F41" t="s">
        <v>530</v>
      </c>
      <c r="G41" s="29" t="s">
        <v>601</v>
      </c>
      <c r="H41" t="s">
        <v>137</v>
      </c>
      <c r="I41">
        <v>2</v>
      </c>
      <c r="J41">
        <v>4</v>
      </c>
      <c r="K41">
        <v>44315</v>
      </c>
      <c r="L41">
        <v>44317</v>
      </c>
      <c r="M41" t="s">
        <v>558</v>
      </c>
      <c r="N41" t="s">
        <v>554</v>
      </c>
      <c r="O41" t="s">
        <v>559</v>
      </c>
    </row>
  </sheetData>
  <phoneticPr fontId="5" type="noConversion"/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2DAC3-9EC8-423F-BE7B-663D71E06818}">
  <dimension ref="A1:O50"/>
  <sheetViews>
    <sheetView workbookViewId="0"/>
  </sheetViews>
  <sheetFormatPr defaultRowHeight="15" x14ac:dyDescent="0.25"/>
  <cols>
    <col min="1" max="1" width="11.5703125" bestFit="1" customWidth="1"/>
    <col min="2" max="2" width="8.28515625" bestFit="1" customWidth="1"/>
    <col min="3" max="3" width="28" bestFit="1" customWidth="1"/>
    <col min="4" max="4" width="27.7109375" bestFit="1" customWidth="1"/>
    <col min="5" max="5" width="12.5703125" bestFit="1" customWidth="1"/>
    <col min="6" max="6" width="11.28515625" bestFit="1" customWidth="1"/>
    <col min="7" max="7" width="81.140625" bestFit="1" customWidth="1"/>
    <col min="8" max="8" width="21.7109375" bestFit="1" customWidth="1"/>
    <col min="9" max="9" width="7.5703125" bestFit="1" customWidth="1"/>
    <col min="10" max="10" width="11.5703125" bestFit="1" customWidth="1"/>
    <col min="11" max="11" width="18.140625" bestFit="1" customWidth="1"/>
    <col min="12" max="12" width="16.85546875" bestFit="1" customWidth="1"/>
    <col min="13" max="13" width="14.7109375" bestFit="1" customWidth="1"/>
    <col min="14" max="14" width="13.42578125" bestFit="1" customWidth="1"/>
    <col min="15" max="15" width="11.5703125" bestFit="1" customWidth="1"/>
    <col min="16" max="16" width="7.5703125" customWidth="1"/>
  </cols>
  <sheetData>
    <row r="1" spans="1:15" x14ac:dyDescent="0.25">
      <c r="A1" t="s">
        <v>29</v>
      </c>
      <c r="B1" t="s">
        <v>35</v>
      </c>
      <c r="C1" t="s">
        <v>18</v>
      </c>
      <c r="D1" t="s">
        <v>17</v>
      </c>
      <c r="E1" t="s">
        <v>73</v>
      </c>
      <c r="F1" t="s">
        <v>74</v>
      </c>
      <c r="G1" t="s">
        <v>31</v>
      </c>
      <c r="H1" t="s">
        <v>10</v>
      </c>
      <c r="I1" t="s">
        <v>26</v>
      </c>
      <c r="J1" t="s">
        <v>454</v>
      </c>
      <c r="K1" t="s">
        <v>549</v>
      </c>
      <c r="L1" t="s">
        <v>550</v>
      </c>
      <c r="M1" t="s">
        <v>551</v>
      </c>
      <c r="N1" t="s">
        <v>552</v>
      </c>
      <c r="O1" t="s">
        <v>30</v>
      </c>
    </row>
    <row r="2" spans="1:15" x14ac:dyDescent="0.25">
      <c r="A2" t="s">
        <v>80</v>
      </c>
      <c r="B2" s="29" t="s">
        <v>83</v>
      </c>
      <c r="F2" t="s">
        <v>80</v>
      </c>
      <c r="G2" s="29" t="s">
        <v>3</v>
      </c>
      <c r="J2">
        <v>5</v>
      </c>
      <c r="K2" t="s">
        <v>80</v>
      </c>
      <c r="L2" t="s">
        <v>80</v>
      </c>
      <c r="M2" t="s">
        <v>80</v>
      </c>
      <c r="N2" t="s">
        <v>80</v>
      </c>
      <c r="O2" t="s">
        <v>80</v>
      </c>
    </row>
    <row r="3" spans="1:15" x14ac:dyDescent="0.25">
      <c r="A3" t="s">
        <v>391</v>
      </c>
      <c r="B3" s="29" t="s">
        <v>83</v>
      </c>
      <c r="D3" t="s">
        <v>25</v>
      </c>
      <c r="E3">
        <v>1</v>
      </c>
      <c r="F3" t="s">
        <v>80</v>
      </c>
      <c r="G3" s="29" t="s">
        <v>162</v>
      </c>
      <c r="H3" t="s">
        <v>49</v>
      </c>
      <c r="I3">
        <v>1</v>
      </c>
      <c r="J3">
        <v>5</v>
      </c>
      <c r="K3">
        <v>44317</v>
      </c>
      <c r="L3" t="s">
        <v>80</v>
      </c>
      <c r="M3" t="s">
        <v>554</v>
      </c>
      <c r="N3" t="s">
        <v>80</v>
      </c>
      <c r="O3" t="s">
        <v>554</v>
      </c>
    </row>
    <row r="4" spans="1:15" x14ac:dyDescent="0.25">
      <c r="A4" t="s">
        <v>391</v>
      </c>
      <c r="B4" s="29" t="s">
        <v>83</v>
      </c>
      <c r="D4" t="s">
        <v>23</v>
      </c>
      <c r="E4">
        <v>1</v>
      </c>
      <c r="G4" s="29" t="s">
        <v>596</v>
      </c>
      <c r="H4" t="s">
        <v>595</v>
      </c>
      <c r="I4">
        <v>4</v>
      </c>
      <c r="J4">
        <v>5</v>
      </c>
      <c r="K4">
        <v>44317</v>
      </c>
      <c r="L4" t="s">
        <v>80</v>
      </c>
      <c r="M4" t="s">
        <v>554</v>
      </c>
      <c r="N4" t="s">
        <v>80</v>
      </c>
      <c r="O4" t="s">
        <v>554</v>
      </c>
    </row>
    <row r="5" spans="1:15" x14ac:dyDescent="0.25">
      <c r="A5" t="s">
        <v>390</v>
      </c>
      <c r="B5" s="29" t="s">
        <v>83</v>
      </c>
      <c r="D5" t="s">
        <v>22</v>
      </c>
      <c r="E5">
        <v>1</v>
      </c>
      <c r="F5">
        <v>2</v>
      </c>
      <c r="G5" s="29" t="s">
        <v>163</v>
      </c>
      <c r="H5" t="s">
        <v>53</v>
      </c>
      <c r="I5">
        <v>3</v>
      </c>
      <c r="J5">
        <v>5</v>
      </c>
      <c r="K5">
        <v>44317</v>
      </c>
      <c r="L5">
        <v>44318</v>
      </c>
      <c r="M5" t="s">
        <v>554</v>
      </c>
      <c r="N5" t="s">
        <v>555</v>
      </c>
      <c r="O5" t="s">
        <v>556</v>
      </c>
    </row>
    <row r="6" spans="1:15" x14ac:dyDescent="0.25">
      <c r="A6" t="s">
        <v>391</v>
      </c>
      <c r="B6" s="29" t="s">
        <v>83</v>
      </c>
      <c r="D6" t="s">
        <v>23</v>
      </c>
      <c r="E6">
        <v>1</v>
      </c>
      <c r="G6" s="29" t="s">
        <v>471</v>
      </c>
      <c r="H6" t="s">
        <v>352</v>
      </c>
      <c r="I6">
        <v>7</v>
      </c>
      <c r="J6">
        <v>5</v>
      </c>
      <c r="K6">
        <v>44317</v>
      </c>
      <c r="L6" t="s">
        <v>80</v>
      </c>
      <c r="M6" t="s">
        <v>554</v>
      </c>
      <c r="N6" t="s">
        <v>80</v>
      </c>
      <c r="O6" t="s">
        <v>554</v>
      </c>
    </row>
    <row r="7" spans="1:15" x14ac:dyDescent="0.25">
      <c r="A7" t="s">
        <v>391</v>
      </c>
      <c r="B7" s="29" t="s">
        <v>83</v>
      </c>
      <c r="D7" t="s">
        <v>23</v>
      </c>
      <c r="E7">
        <v>1</v>
      </c>
      <c r="F7" t="s">
        <v>80</v>
      </c>
      <c r="G7" s="29" t="s">
        <v>478</v>
      </c>
      <c r="H7" t="s">
        <v>259</v>
      </c>
      <c r="I7">
        <v>7</v>
      </c>
      <c r="J7">
        <v>5</v>
      </c>
      <c r="K7">
        <v>44317</v>
      </c>
      <c r="L7" t="s">
        <v>80</v>
      </c>
      <c r="M7" t="s">
        <v>554</v>
      </c>
      <c r="N7" t="s">
        <v>80</v>
      </c>
      <c r="O7" t="s">
        <v>554</v>
      </c>
    </row>
    <row r="8" spans="1:15" x14ac:dyDescent="0.25">
      <c r="A8" t="s">
        <v>392</v>
      </c>
      <c r="B8" s="29" t="s">
        <v>83</v>
      </c>
      <c r="D8" t="s">
        <v>25</v>
      </c>
      <c r="E8">
        <v>2</v>
      </c>
      <c r="F8" t="s">
        <v>80</v>
      </c>
      <c r="G8" s="29" t="s">
        <v>64</v>
      </c>
      <c r="H8" t="s">
        <v>164</v>
      </c>
      <c r="I8">
        <v>5</v>
      </c>
      <c r="J8">
        <v>5</v>
      </c>
      <c r="K8">
        <v>44318</v>
      </c>
      <c r="L8" t="s">
        <v>80</v>
      </c>
      <c r="M8" t="s">
        <v>555</v>
      </c>
      <c r="N8" t="s">
        <v>80</v>
      </c>
      <c r="O8" t="s">
        <v>555</v>
      </c>
    </row>
    <row r="9" spans="1:15" x14ac:dyDescent="0.25">
      <c r="A9" t="s">
        <v>392</v>
      </c>
      <c r="B9" s="29" t="s">
        <v>83</v>
      </c>
      <c r="D9" t="s">
        <v>25</v>
      </c>
      <c r="E9">
        <v>2</v>
      </c>
      <c r="F9" t="s">
        <v>80</v>
      </c>
      <c r="G9" s="29" t="s">
        <v>165</v>
      </c>
      <c r="H9" t="s">
        <v>145</v>
      </c>
      <c r="I9">
        <v>6</v>
      </c>
      <c r="J9">
        <v>5</v>
      </c>
      <c r="K9">
        <v>44318</v>
      </c>
      <c r="L9" t="s">
        <v>80</v>
      </c>
      <c r="M9" t="s">
        <v>555</v>
      </c>
      <c r="N9" t="s">
        <v>80</v>
      </c>
      <c r="O9" t="s">
        <v>555</v>
      </c>
    </row>
    <row r="10" spans="1:15" x14ac:dyDescent="0.25">
      <c r="A10" t="s">
        <v>392</v>
      </c>
      <c r="B10" s="29" t="s">
        <v>83</v>
      </c>
      <c r="D10" t="s">
        <v>23</v>
      </c>
      <c r="E10">
        <v>2</v>
      </c>
      <c r="F10" t="s">
        <v>80</v>
      </c>
      <c r="G10" s="29" t="s">
        <v>479</v>
      </c>
      <c r="H10" t="s">
        <v>314</v>
      </c>
      <c r="I10">
        <v>7</v>
      </c>
      <c r="J10">
        <v>5</v>
      </c>
      <c r="K10">
        <v>44318</v>
      </c>
      <c r="L10" t="s">
        <v>80</v>
      </c>
      <c r="M10" t="s">
        <v>555</v>
      </c>
      <c r="N10" t="s">
        <v>80</v>
      </c>
      <c r="O10" t="s">
        <v>555</v>
      </c>
    </row>
    <row r="11" spans="1:15" x14ac:dyDescent="0.25">
      <c r="A11" t="s">
        <v>392</v>
      </c>
      <c r="B11" s="29" t="s">
        <v>83</v>
      </c>
      <c r="D11" t="s">
        <v>23</v>
      </c>
      <c r="E11">
        <v>2</v>
      </c>
      <c r="F11" t="s">
        <v>80</v>
      </c>
      <c r="G11" s="29" t="s">
        <v>480</v>
      </c>
      <c r="H11" t="s">
        <v>206</v>
      </c>
      <c r="I11">
        <v>7</v>
      </c>
      <c r="J11">
        <v>5</v>
      </c>
      <c r="K11">
        <v>44318</v>
      </c>
      <c r="L11" t="s">
        <v>80</v>
      </c>
      <c r="M11" t="s">
        <v>555</v>
      </c>
      <c r="N11" t="s">
        <v>80</v>
      </c>
      <c r="O11" t="s">
        <v>555</v>
      </c>
    </row>
    <row r="12" spans="1:15" x14ac:dyDescent="0.25">
      <c r="A12" t="s">
        <v>392</v>
      </c>
      <c r="B12" s="29" t="s">
        <v>83</v>
      </c>
      <c r="D12" t="s">
        <v>25</v>
      </c>
      <c r="E12">
        <v>2</v>
      </c>
      <c r="F12" t="s">
        <v>80</v>
      </c>
      <c r="G12" s="29" t="s">
        <v>481</v>
      </c>
      <c r="H12" t="s">
        <v>468</v>
      </c>
      <c r="I12">
        <v>7</v>
      </c>
      <c r="J12">
        <v>5</v>
      </c>
      <c r="K12">
        <v>44318</v>
      </c>
      <c r="L12" t="s">
        <v>80</v>
      </c>
      <c r="M12" t="s">
        <v>555</v>
      </c>
      <c r="N12" t="s">
        <v>80</v>
      </c>
      <c r="O12" t="s">
        <v>555</v>
      </c>
    </row>
    <row r="13" spans="1:15" x14ac:dyDescent="0.25">
      <c r="A13" t="s">
        <v>539</v>
      </c>
      <c r="B13" s="29" t="s">
        <v>83</v>
      </c>
      <c r="D13" t="s">
        <v>21</v>
      </c>
      <c r="E13">
        <v>6</v>
      </c>
      <c r="F13" t="s">
        <v>408</v>
      </c>
      <c r="G13" s="29" t="s">
        <v>534</v>
      </c>
      <c r="H13" t="s">
        <v>279</v>
      </c>
      <c r="I13">
        <v>3</v>
      </c>
      <c r="J13">
        <v>5</v>
      </c>
      <c r="K13">
        <v>44322</v>
      </c>
      <c r="L13">
        <v>44324</v>
      </c>
      <c r="M13" t="s">
        <v>558</v>
      </c>
      <c r="N13" t="s">
        <v>554</v>
      </c>
      <c r="O13" t="s">
        <v>559</v>
      </c>
    </row>
    <row r="14" spans="1:15" x14ac:dyDescent="0.25">
      <c r="A14" t="s">
        <v>539</v>
      </c>
      <c r="B14" s="29" t="s">
        <v>83</v>
      </c>
      <c r="D14" t="s">
        <v>21</v>
      </c>
      <c r="E14">
        <v>6</v>
      </c>
      <c r="F14" t="s">
        <v>408</v>
      </c>
      <c r="G14" s="29" t="s">
        <v>535</v>
      </c>
      <c r="H14" t="s">
        <v>279</v>
      </c>
      <c r="I14">
        <v>3</v>
      </c>
      <c r="J14">
        <v>5</v>
      </c>
      <c r="K14">
        <v>44322</v>
      </c>
      <c r="L14">
        <v>44324</v>
      </c>
      <c r="M14" t="s">
        <v>558</v>
      </c>
      <c r="N14" t="s">
        <v>554</v>
      </c>
      <c r="O14" t="s">
        <v>559</v>
      </c>
    </row>
    <row r="15" spans="1:15" x14ac:dyDescent="0.25">
      <c r="A15" t="s">
        <v>407</v>
      </c>
      <c r="B15" s="29" t="s">
        <v>83</v>
      </c>
      <c r="D15" t="s">
        <v>21</v>
      </c>
      <c r="E15">
        <v>7</v>
      </c>
      <c r="F15">
        <v>9</v>
      </c>
      <c r="G15" s="29" t="s">
        <v>166</v>
      </c>
      <c r="H15" t="s">
        <v>123</v>
      </c>
      <c r="I15">
        <v>1</v>
      </c>
      <c r="J15">
        <v>5</v>
      </c>
      <c r="K15">
        <v>44323</v>
      </c>
      <c r="L15">
        <v>44325</v>
      </c>
      <c r="M15" t="s">
        <v>553</v>
      </c>
      <c r="N15" t="s">
        <v>555</v>
      </c>
      <c r="O15" t="s">
        <v>562</v>
      </c>
    </row>
    <row r="16" spans="1:15" x14ac:dyDescent="0.25">
      <c r="A16" t="s">
        <v>407</v>
      </c>
      <c r="B16" s="29" t="s">
        <v>83</v>
      </c>
      <c r="D16" t="s">
        <v>21</v>
      </c>
      <c r="E16">
        <v>7</v>
      </c>
      <c r="F16">
        <v>9</v>
      </c>
      <c r="G16" s="29" t="s">
        <v>167</v>
      </c>
      <c r="H16" t="s">
        <v>168</v>
      </c>
      <c r="I16">
        <v>2</v>
      </c>
      <c r="J16">
        <v>5</v>
      </c>
      <c r="K16">
        <v>44323</v>
      </c>
      <c r="L16">
        <v>44325</v>
      </c>
      <c r="M16" t="s">
        <v>553</v>
      </c>
      <c r="N16" t="s">
        <v>555</v>
      </c>
      <c r="O16" t="s">
        <v>562</v>
      </c>
    </row>
    <row r="17" spans="1:15" x14ac:dyDescent="0.25">
      <c r="A17" t="s">
        <v>408</v>
      </c>
      <c r="B17" s="29" t="s">
        <v>83</v>
      </c>
      <c r="D17" t="s">
        <v>25</v>
      </c>
      <c r="E17">
        <v>8</v>
      </c>
      <c r="F17" t="s">
        <v>80</v>
      </c>
      <c r="G17" s="29" t="s">
        <v>129</v>
      </c>
      <c r="H17" t="s">
        <v>133</v>
      </c>
      <c r="I17">
        <v>4</v>
      </c>
      <c r="J17">
        <v>5</v>
      </c>
      <c r="K17">
        <v>44324</v>
      </c>
      <c r="L17" t="s">
        <v>80</v>
      </c>
      <c r="M17" t="s">
        <v>554</v>
      </c>
      <c r="N17" t="s">
        <v>80</v>
      </c>
      <c r="O17" t="s">
        <v>554</v>
      </c>
    </row>
    <row r="18" spans="1:15" x14ac:dyDescent="0.25">
      <c r="A18" t="s">
        <v>408</v>
      </c>
      <c r="B18" s="29" t="s">
        <v>83</v>
      </c>
      <c r="D18" t="s">
        <v>23</v>
      </c>
      <c r="E18">
        <v>8</v>
      </c>
      <c r="F18" t="s">
        <v>80</v>
      </c>
      <c r="G18" s="29" t="s">
        <v>482</v>
      </c>
      <c r="H18" t="s">
        <v>259</v>
      </c>
      <c r="I18">
        <v>7</v>
      </c>
      <c r="J18">
        <v>5</v>
      </c>
      <c r="K18">
        <v>44324</v>
      </c>
      <c r="L18" t="s">
        <v>80</v>
      </c>
      <c r="M18" t="s">
        <v>554</v>
      </c>
      <c r="N18" t="s">
        <v>80</v>
      </c>
      <c r="O18" t="s">
        <v>554</v>
      </c>
    </row>
    <row r="19" spans="1:15" x14ac:dyDescent="0.25">
      <c r="A19" t="s">
        <v>409</v>
      </c>
      <c r="B19" s="29" t="s">
        <v>83</v>
      </c>
      <c r="D19" t="s">
        <v>19</v>
      </c>
      <c r="E19">
        <v>8</v>
      </c>
      <c r="F19">
        <v>9</v>
      </c>
      <c r="G19" s="29" t="s">
        <v>169</v>
      </c>
      <c r="H19" t="s">
        <v>111</v>
      </c>
      <c r="I19">
        <v>6</v>
      </c>
      <c r="J19">
        <v>5</v>
      </c>
      <c r="K19">
        <v>44324</v>
      </c>
      <c r="L19">
        <v>44325</v>
      </c>
      <c r="M19" t="s">
        <v>554</v>
      </c>
      <c r="N19" t="s">
        <v>555</v>
      </c>
      <c r="O19" t="s">
        <v>556</v>
      </c>
    </row>
    <row r="20" spans="1:15" x14ac:dyDescent="0.25">
      <c r="A20" t="s">
        <v>410</v>
      </c>
      <c r="B20" s="29" t="s">
        <v>83</v>
      </c>
      <c r="D20" t="s">
        <v>24</v>
      </c>
      <c r="E20">
        <v>9</v>
      </c>
      <c r="F20" t="s">
        <v>80</v>
      </c>
      <c r="G20" s="29" t="s">
        <v>112</v>
      </c>
      <c r="H20" t="s">
        <v>170</v>
      </c>
      <c r="I20">
        <v>1</v>
      </c>
      <c r="J20">
        <v>5</v>
      </c>
      <c r="K20">
        <v>44325</v>
      </c>
      <c r="L20" t="s">
        <v>80</v>
      </c>
      <c r="M20" t="s">
        <v>555</v>
      </c>
      <c r="N20" t="s">
        <v>80</v>
      </c>
      <c r="O20" t="s">
        <v>555</v>
      </c>
    </row>
    <row r="21" spans="1:15" x14ac:dyDescent="0.25">
      <c r="A21" t="s">
        <v>410</v>
      </c>
      <c r="B21" s="29" t="s">
        <v>83</v>
      </c>
      <c r="D21" t="s">
        <v>25</v>
      </c>
      <c r="E21">
        <v>9</v>
      </c>
      <c r="G21" s="29" t="s">
        <v>144</v>
      </c>
      <c r="H21" t="s">
        <v>171</v>
      </c>
      <c r="I21">
        <v>3</v>
      </c>
      <c r="J21">
        <v>5</v>
      </c>
      <c r="K21">
        <v>44325</v>
      </c>
      <c r="L21" t="s">
        <v>80</v>
      </c>
      <c r="M21" t="s">
        <v>555</v>
      </c>
      <c r="N21" t="s">
        <v>80</v>
      </c>
      <c r="O21" t="s">
        <v>555</v>
      </c>
    </row>
    <row r="22" spans="1:15" x14ac:dyDescent="0.25">
      <c r="A22" t="s">
        <v>410</v>
      </c>
      <c r="B22" s="29" t="s">
        <v>83</v>
      </c>
      <c r="D22" t="s">
        <v>24</v>
      </c>
      <c r="E22">
        <v>9</v>
      </c>
      <c r="F22" t="s">
        <v>80</v>
      </c>
      <c r="G22" s="29" t="s">
        <v>112</v>
      </c>
      <c r="H22" t="s">
        <v>172</v>
      </c>
      <c r="I22">
        <v>7</v>
      </c>
      <c r="J22">
        <v>5</v>
      </c>
      <c r="K22">
        <v>44325</v>
      </c>
      <c r="L22" t="s">
        <v>80</v>
      </c>
      <c r="M22" t="s">
        <v>555</v>
      </c>
      <c r="N22" t="s">
        <v>80</v>
      </c>
      <c r="O22" t="s">
        <v>555</v>
      </c>
    </row>
    <row r="23" spans="1:15" x14ac:dyDescent="0.25">
      <c r="A23" t="s">
        <v>80</v>
      </c>
      <c r="B23" s="29" t="s">
        <v>83</v>
      </c>
      <c r="D23" t="s">
        <v>21</v>
      </c>
      <c r="G23" s="29" t="s">
        <v>173</v>
      </c>
      <c r="H23" t="s">
        <v>174</v>
      </c>
      <c r="I23">
        <v>2</v>
      </c>
      <c r="J23">
        <v>5</v>
      </c>
      <c r="K23" t="s">
        <v>80</v>
      </c>
      <c r="L23" t="s">
        <v>80</v>
      </c>
      <c r="M23" t="s">
        <v>80</v>
      </c>
      <c r="N23" t="s">
        <v>80</v>
      </c>
      <c r="O23" t="s">
        <v>80</v>
      </c>
    </row>
    <row r="24" spans="1:15" x14ac:dyDescent="0.25">
      <c r="A24" t="s">
        <v>80</v>
      </c>
      <c r="B24" s="29" t="s">
        <v>83</v>
      </c>
      <c r="D24" t="s">
        <v>21</v>
      </c>
      <c r="G24" s="29" t="s">
        <v>175</v>
      </c>
      <c r="H24" t="s">
        <v>174</v>
      </c>
      <c r="I24">
        <v>2</v>
      </c>
      <c r="J24">
        <v>5</v>
      </c>
      <c r="K24" t="s">
        <v>80</v>
      </c>
      <c r="L24" t="s">
        <v>80</v>
      </c>
      <c r="M24" t="s">
        <v>80</v>
      </c>
      <c r="N24" t="s">
        <v>80</v>
      </c>
      <c r="O24" t="s">
        <v>80</v>
      </c>
    </row>
    <row r="25" spans="1:15" x14ac:dyDescent="0.25">
      <c r="A25" t="s">
        <v>425</v>
      </c>
      <c r="B25" s="29" t="s">
        <v>83</v>
      </c>
      <c r="D25" t="s">
        <v>25</v>
      </c>
      <c r="E25">
        <v>15</v>
      </c>
      <c r="G25" s="29" t="s">
        <v>64</v>
      </c>
      <c r="H25" t="s">
        <v>161</v>
      </c>
      <c r="I25">
        <v>4</v>
      </c>
      <c r="J25">
        <v>5</v>
      </c>
      <c r="K25">
        <v>44331</v>
      </c>
      <c r="L25" t="s">
        <v>80</v>
      </c>
      <c r="M25" t="s">
        <v>554</v>
      </c>
      <c r="N25" t="s">
        <v>80</v>
      </c>
      <c r="O25" t="s">
        <v>554</v>
      </c>
    </row>
    <row r="26" spans="1:15" x14ac:dyDescent="0.25">
      <c r="A26" t="s">
        <v>411</v>
      </c>
      <c r="B26" s="29" t="s">
        <v>83</v>
      </c>
      <c r="D26" t="s">
        <v>20</v>
      </c>
      <c r="E26">
        <v>15</v>
      </c>
      <c r="F26">
        <v>16</v>
      </c>
      <c r="G26" s="29" t="s">
        <v>483</v>
      </c>
      <c r="H26" t="s">
        <v>176</v>
      </c>
      <c r="I26">
        <v>3</v>
      </c>
      <c r="J26">
        <v>5</v>
      </c>
      <c r="K26">
        <v>44331</v>
      </c>
      <c r="L26">
        <v>44332</v>
      </c>
      <c r="M26" t="s">
        <v>554</v>
      </c>
      <c r="N26" t="s">
        <v>555</v>
      </c>
      <c r="O26" t="s">
        <v>556</v>
      </c>
    </row>
    <row r="27" spans="1:15" x14ac:dyDescent="0.25">
      <c r="A27" t="s">
        <v>411</v>
      </c>
      <c r="B27" s="29" t="s">
        <v>83</v>
      </c>
      <c r="D27" t="s">
        <v>19</v>
      </c>
      <c r="E27">
        <v>15</v>
      </c>
      <c r="F27">
        <v>16</v>
      </c>
      <c r="G27" s="29" t="s">
        <v>177</v>
      </c>
      <c r="H27" t="s">
        <v>116</v>
      </c>
      <c r="I27">
        <v>4</v>
      </c>
      <c r="J27">
        <v>5</v>
      </c>
      <c r="K27">
        <v>44331</v>
      </c>
      <c r="L27">
        <v>44332</v>
      </c>
      <c r="M27" t="s">
        <v>554</v>
      </c>
      <c r="N27" t="s">
        <v>555</v>
      </c>
      <c r="O27" t="s">
        <v>556</v>
      </c>
    </row>
    <row r="28" spans="1:15" x14ac:dyDescent="0.25">
      <c r="A28" t="s">
        <v>411</v>
      </c>
      <c r="B28" s="29" t="s">
        <v>83</v>
      </c>
      <c r="D28" t="s">
        <v>19</v>
      </c>
      <c r="E28">
        <v>15</v>
      </c>
      <c r="F28">
        <v>16</v>
      </c>
      <c r="G28" s="29" t="s">
        <v>178</v>
      </c>
      <c r="H28" t="s">
        <v>179</v>
      </c>
      <c r="I28">
        <v>6</v>
      </c>
      <c r="J28">
        <v>5</v>
      </c>
      <c r="K28">
        <v>44331</v>
      </c>
      <c r="L28">
        <v>44332</v>
      </c>
      <c r="M28" t="s">
        <v>554</v>
      </c>
      <c r="N28" t="s">
        <v>555</v>
      </c>
      <c r="O28" t="s">
        <v>556</v>
      </c>
    </row>
    <row r="29" spans="1:15" x14ac:dyDescent="0.25">
      <c r="A29" t="s">
        <v>411</v>
      </c>
      <c r="B29" s="29" t="s">
        <v>83</v>
      </c>
      <c r="C29" t="s">
        <v>606</v>
      </c>
      <c r="D29" t="s">
        <v>19</v>
      </c>
      <c r="E29">
        <v>15</v>
      </c>
      <c r="F29">
        <v>16</v>
      </c>
      <c r="G29" s="29" t="s">
        <v>605</v>
      </c>
      <c r="H29" t="s">
        <v>180</v>
      </c>
      <c r="I29">
        <v>7</v>
      </c>
      <c r="J29">
        <v>5</v>
      </c>
      <c r="K29">
        <v>44331</v>
      </c>
      <c r="L29">
        <v>44332</v>
      </c>
      <c r="M29" t="s">
        <v>554</v>
      </c>
      <c r="N29" t="s">
        <v>555</v>
      </c>
      <c r="O29" t="s">
        <v>556</v>
      </c>
    </row>
    <row r="30" spans="1:15" x14ac:dyDescent="0.25">
      <c r="A30" t="s">
        <v>412</v>
      </c>
      <c r="B30" s="29" t="s">
        <v>83</v>
      </c>
      <c r="D30" t="s">
        <v>24</v>
      </c>
      <c r="E30">
        <v>16</v>
      </c>
      <c r="G30" s="29" t="s">
        <v>597</v>
      </c>
      <c r="H30" t="s">
        <v>233</v>
      </c>
      <c r="I30">
        <v>2</v>
      </c>
      <c r="J30">
        <v>5</v>
      </c>
      <c r="K30">
        <v>44332</v>
      </c>
      <c r="L30" t="s">
        <v>80</v>
      </c>
      <c r="M30" t="s">
        <v>555</v>
      </c>
      <c r="N30" t="s">
        <v>80</v>
      </c>
      <c r="O30" t="s">
        <v>555</v>
      </c>
    </row>
    <row r="31" spans="1:15" x14ac:dyDescent="0.25">
      <c r="A31" t="s">
        <v>412</v>
      </c>
      <c r="B31" s="29" t="s">
        <v>83</v>
      </c>
      <c r="D31" t="s">
        <v>23</v>
      </c>
      <c r="E31">
        <v>16</v>
      </c>
      <c r="G31" s="29" t="s">
        <v>471</v>
      </c>
      <c r="H31" t="s">
        <v>352</v>
      </c>
      <c r="I31">
        <v>7</v>
      </c>
      <c r="J31">
        <v>5</v>
      </c>
      <c r="K31">
        <v>44332</v>
      </c>
      <c r="L31" t="s">
        <v>80</v>
      </c>
      <c r="M31" t="s">
        <v>555</v>
      </c>
      <c r="N31" t="s">
        <v>80</v>
      </c>
      <c r="O31" t="s">
        <v>555</v>
      </c>
    </row>
    <row r="32" spans="1:15" x14ac:dyDescent="0.25">
      <c r="A32" t="s">
        <v>412</v>
      </c>
      <c r="B32" s="29" t="s">
        <v>83</v>
      </c>
      <c r="D32" t="s">
        <v>25</v>
      </c>
      <c r="E32">
        <v>16</v>
      </c>
      <c r="G32" s="29" t="s">
        <v>129</v>
      </c>
      <c r="H32" t="s">
        <v>181</v>
      </c>
      <c r="I32">
        <v>5</v>
      </c>
      <c r="J32">
        <v>5</v>
      </c>
      <c r="K32">
        <v>44332</v>
      </c>
      <c r="L32" t="s">
        <v>80</v>
      </c>
      <c r="M32" t="s">
        <v>555</v>
      </c>
      <c r="N32" t="s">
        <v>80</v>
      </c>
      <c r="O32" t="s">
        <v>555</v>
      </c>
    </row>
    <row r="33" spans="1:15" x14ac:dyDescent="0.25">
      <c r="A33" t="s">
        <v>412</v>
      </c>
      <c r="B33" s="29" t="s">
        <v>83</v>
      </c>
      <c r="D33" t="s">
        <v>23</v>
      </c>
      <c r="E33">
        <v>16</v>
      </c>
      <c r="G33" s="29" t="s">
        <v>471</v>
      </c>
      <c r="H33" t="s">
        <v>59</v>
      </c>
      <c r="I33">
        <v>3</v>
      </c>
      <c r="J33">
        <v>5</v>
      </c>
      <c r="K33">
        <v>44332</v>
      </c>
      <c r="L33" t="s">
        <v>80</v>
      </c>
      <c r="M33" t="s">
        <v>555</v>
      </c>
      <c r="N33" t="s">
        <v>80</v>
      </c>
      <c r="O33" t="s">
        <v>555</v>
      </c>
    </row>
    <row r="34" spans="1:15" x14ac:dyDescent="0.25">
      <c r="A34" t="s">
        <v>438</v>
      </c>
      <c r="B34" s="29" t="s">
        <v>83</v>
      </c>
      <c r="D34" t="s">
        <v>72</v>
      </c>
      <c r="E34">
        <v>21</v>
      </c>
      <c r="F34" t="s">
        <v>414</v>
      </c>
      <c r="G34" s="29" t="s">
        <v>603</v>
      </c>
      <c r="H34" t="s">
        <v>134</v>
      </c>
      <c r="I34">
        <v>6</v>
      </c>
      <c r="J34">
        <v>5</v>
      </c>
      <c r="K34">
        <v>44337</v>
      </c>
      <c r="L34">
        <v>44339</v>
      </c>
      <c r="M34" t="s">
        <v>553</v>
      </c>
      <c r="N34" t="s">
        <v>555</v>
      </c>
      <c r="O34" t="s">
        <v>562</v>
      </c>
    </row>
    <row r="35" spans="1:15" x14ac:dyDescent="0.25">
      <c r="A35" t="s">
        <v>413</v>
      </c>
      <c r="B35" s="29" t="s">
        <v>83</v>
      </c>
      <c r="D35" t="s">
        <v>25</v>
      </c>
      <c r="E35">
        <v>22</v>
      </c>
      <c r="G35" s="29" t="s">
        <v>183</v>
      </c>
      <c r="H35" t="s">
        <v>139</v>
      </c>
      <c r="I35">
        <v>1</v>
      </c>
      <c r="J35">
        <v>5</v>
      </c>
      <c r="K35">
        <v>44338</v>
      </c>
      <c r="L35" t="s">
        <v>80</v>
      </c>
      <c r="M35" t="s">
        <v>554</v>
      </c>
      <c r="N35" t="s">
        <v>80</v>
      </c>
      <c r="O35" t="s">
        <v>554</v>
      </c>
    </row>
    <row r="36" spans="1:15" x14ac:dyDescent="0.25">
      <c r="A36" t="s">
        <v>413</v>
      </c>
      <c r="B36" s="29" t="s">
        <v>83</v>
      </c>
      <c r="D36" t="s">
        <v>23</v>
      </c>
      <c r="E36">
        <v>22</v>
      </c>
      <c r="F36" t="s">
        <v>80</v>
      </c>
      <c r="G36" s="29" t="s">
        <v>471</v>
      </c>
      <c r="H36" t="s">
        <v>466</v>
      </c>
      <c r="I36">
        <v>7</v>
      </c>
      <c r="J36">
        <v>5</v>
      </c>
      <c r="K36">
        <v>44338</v>
      </c>
      <c r="L36" t="s">
        <v>80</v>
      </c>
      <c r="M36" t="s">
        <v>554</v>
      </c>
      <c r="N36" t="s">
        <v>80</v>
      </c>
      <c r="O36" t="s">
        <v>554</v>
      </c>
    </row>
    <row r="37" spans="1:15" x14ac:dyDescent="0.25">
      <c r="A37" t="s">
        <v>414</v>
      </c>
      <c r="B37" s="29" t="s">
        <v>83</v>
      </c>
      <c r="D37" t="s">
        <v>24</v>
      </c>
      <c r="E37">
        <v>23</v>
      </c>
      <c r="F37" t="s">
        <v>80</v>
      </c>
      <c r="G37" s="29" t="s">
        <v>112</v>
      </c>
      <c r="H37" t="s">
        <v>184</v>
      </c>
      <c r="I37">
        <v>6</v>
      </c>
      <c r="J37">
        <v>5</v>
      </c>
      <c r="K37">
        <v>44339</v>
      </c>
      <c r="L37" t="s">
        <v>80</v>
      </c>
      <c r="M37" t="s">
        <v>555</v>
      </c>
      <c r="N37" t="s">
        <v>80</v>
      </c>
      <c r="O37" t="s">
        <v>555</v>
      </c>
    </row>
    <row r="38" spans="1:15" x14ac:dyDescent="0.25">
      <c r="A38" t="s">
        <v>414</v>
      </c>
      <c r="B38" s="29" t="s">
        <v>83</v>
      </c>
      <c r="D38" t="s">
        <v>25</v>
      </c>
      <c r="E38">
        <v>23</v>
      </c>
      <c r="F38" t="s">
        <v>80</v>
      </c>
      <c r="G38" s="29" t="s">
        <v>477</v>
      </c>
      <c r="H38" t="s">
        <v>352</v>
      </c>
      <c r="I38">
        <v>7</v>
      </c>
      <c r="J38">
        <v>5</v>
      </c>
      <c r="K38">
        <v>44339</v>
      </c>
      <c r="L38" t="s">
        <v>80</v>
      </c>
      <c r="M38" t="s">
        <v>555</v>
      </c>
      <c r="N38" t="s">
        <v>80</v>
      </c>
      <c r="O38" t="s">
        <v>555</v>
      </c>
    </row>
    <row r="39" spans="1:15" x14ac:dyDescent="0.25">
      <c r="A39" t="s">
        <v>415</v>
      </c>
      <c r="B39" s="29" t="s">
        <v>83</v>
      </c>
      <c r="D39" t="s">
        <v>21</v>
      </c>
      <c r="E39">
        <v>27</v>
      </c>
      <c r="F39">
        <v>31</v>
      </c>
      <c r="G39" s="29" t="s">
        <v>185</v>
      </c>
      <c r="H39" t="s">
        <v>186</v>
      </c>
      <c r="I39">
        <v>1</v>
      </c>
      <c r="J39">
        <v>5</v>
      </c>
      <c r="K39">
        <v>44343</v>
      </c>
      <c r="L39">
        <v>44347</v>
      </c>
      <c r="M39" t="s">
        <v>558</v>
      </c>
      <c r="N39" t="s">
        <v>557</v>
      </c>
      <c r="O39" t="s">
        <v>567</v>
      </c>
    </row>
    <row r="40" spans="1:15" x14ac:dyDescent="0.25">
      <c r="A40" t="s">
        <v>415</v>
      </c>
      <c r="B40" s="29" t="s">
        <v>83</v>
      </c>
      <c r="D40" t="s">
        <v>21</v>
      </c>
      <c r="E40">
        <v>27</v>
      </c>
      <c r="F40">
        <v>31</v>
      </c>
      <c r="G40" s="29" t="s">
        <v>187</v>
      </c>
      <c r="H40" t="s">
        <v>188</v>
      </c>
      <c r="I40">
        <v>2</v>
      </c>
      <c r="J40">
        <v>5</v>
      </c>
      <c r="K40">
        <v>44343</v>
      </c>
      <c r="L40">
        <v>44347</v>
      </c>
      <c r="M40" t="s">
        <v>558</v>
      </c>
      <c r="N40" t="s">
        <v>557</v>
      </c>
      <c r="O40" t="s">
        <v>567</v>
      </c>
    </row>
    <row r="41" spans="1:15" x14ac:dyDescent="0.25">
      <c r="A41" t="s">
        <v>416</v>
      </c>
      <c r="B41" s="29" t="s">
        <v>83</v>
      </c>
      <c r="D41" t="s">
        <v>24</v>
      </c>
      <c r="E41">
        <v>29</v>
      </c>
      <c r="F41" t="s">
        <v>80</v>
      </c>
      <c r="G41" s="29" t="s">
        <v>112</v>
      </c>
      <c r="H41" t="s">
        <v>141</v>
      </c>
      <c r="I41">
        <v>1</v>
      </c>
      <c r="J41">
        <v>5</v>
      </c>
      <c r="K41">
        <v>44345</v>
      </c>
      <c r="L41" t="s">
        <v>80</v>
      </c>
      <c r="M41" t="s">
        <v>554</v>
      </c>
      <c r="N41" t="s">
        <v>80</v>
      </c>
      <c r="O41" t="s">
        <v>554</v>
      </c>
    </row>
    <row r="42" spans="1:15" x14ac:dyDescent="0.25">
      <c r="A42" t="s">
        <v>416</v>
      </c>
      <c r="B42" s="29" t="s">
        <v>83</v>
      </c>
      <c r="D42" t="s">
        <v>23</v>
      </c>
      <c r="E42">
        <v>29</v>
      </c>
      <c r="G42" s="29" t="s">
        <v>471</v>
      </c>
      <c r="H42" t="s">
        <v>589</v>
      </c>
      <c r="I42">
        <v>7</v>
      </c>
      <c r="J42">
        <v>5</v>
      </c>
      <c r="K42">
        <v>44345</v>
      </c>
      <c r="L42" t="s">
        <v>80</v>
      </c>
      <c r="M42" t="s">
        <v>554</v>
      </c>
      <c r="N42" t="s">
        <v>80</v>
      </c>
      <c r="O42" t="s">
        <v>554</v>
      </c>
    </row>
    <row r="43" spans="1:15" x14ac:dyDescent="0.25">
      <c r="A43" t="s">
        <v>417</v>
      </c>
      <c r="B43" s="29" t="s">
        <v>83</v>
      </c>
      <c r="D43" t="s">
        <v>19</v>
      </c>
      <c r="E43">
        <v>29</v>
      </c>
      <c r="F43">
        <v>30</v>
      </c>
      <c r="G43" s="29" t="s">
        <v>189</v>
      </c>
      <c r="H43" t="s">
        <v>190</v>
      </c>
      <c r="I43">
        <v>2</v>
      </c>
      <c r="J43">
        <v>5</v>
      </c>
      <c r="K43">
        <v>44345</v>
      </c>
      <c r="L43">
        <v>44346</v>
      </c>
      <c r="M43" t="s">
        <v>554</v>
      </c>
      <c r="N43" t="s">
        <v>555</v>
      </c>
      <c r="O43" t="s">
        <v>556</v>
      </c>
    </row>
    <row r="44" spans="1:15" x14ac:dyDescent="0.25">
      <c r="A44" t="s">
        <v>417</v>
      </c>
      <c r="B44" s="29" t="s">
        <v>83</v>
      </c>
      <c r="D44" t="s">
        <v>19</v>
      </c>
      <c r="E44">
        <v>29</v>
      </c>
      <c r="F44">
        <v>30</v>
      </c>
      <c r="G44" s="29" t="s">
        <v>191</v>
      </c>
      <c r="H44" t="s">
        <v>58</v>
      </c>
      <c r="I44">
        <v>6</v>
      </c>
      <c r="J44">
        <v>5</v>
      </c>
      <c r="K44">
        <v>44345</v>
      </c>
      <c r="L44">
        <v>44346</v>
      </c>
      <c r="M44" t="s">
        <v>554</v>
      </c>
      <c r="N44" t="s">
        <v>555</v>
      </c>
      <c r="O44" t="s">
        <v>556</v>
      </c>
    </row>
    <row r="45" spans="1:15" x14ac:dyDescent="0.25">
      <c r="A45" t="s">
        <v>418</v>
      </c>
      <c r="B45" s="29" t="s">
        <v>83</v>
      </c>
      <c r="D45" t="s">
        <v>24</v>
      </c>
      <c r="E45">
        <v>30</v>
      </c>
      <c r="F45" t="s">
        <v>80</v>
      </c>
      <c r="G45" s="29" t="s">
        <v>112</v>
      </c>
      <c r="H45" t="s">
        <v>192</v>
      </c>
      <c r="I45">
        <v>2</v>
      </c>
      <c r="J45">
        <v>5</v>
      </c>
      <c r="K45">
        <v>44346</v>
      </c>
      <c r="L45" t="s">
        <v>80</v>
      </c>
      <c r="M45" t="s">
        <v>555</v>
      </c>
      <c r="N45" t="s">
        <v>80</v>
      </c>
      <c r="O45" t="s">
        <v>555</v>
      </c>
    </row>
    <row r="46" spans="1:15" x14ac:dyDescent="0.25">
      <c r="A46" t="s">
        <v>418</v>
      </c>
      <c r="B46" s="29" t="s">
        <v>83</v>
      </c>
      <c r="D46" t="s">
        <v>25</v>
      </c>
      <c r="E46">
        <v>30</v>
      </c>
      <c r="F46" t="s">
        <v>80</v>
      </c>
      <c r="G46" s="29" t="s">
        <v>162</v>
      </c>
      <c r="H46" t="s">
        <v>193</v>
      </c>
      <c r="I46">
        <v>3</v>
      </c>
      <c r="J46">
        <v>5</v>
      </c>
      <c r="K46">
        <v>44346</v>
      </c>
      <c r="L46" t="s">
        <v>80</v>
      </c>
      <c r="M46" t="s">
        <v>555</v>
      </c>
      <c r="N46" t="s">
        <v>80</v>
      </c>
      <c r="O46" t="s">
        <v>555</v>
      </c>
    </row>
    <row r="47" spans="1:15" x14ac:dyDescent="0.25">
      <c r="A47" t="s">
        <v>418</v>
      </c>
      <c r="B47" s="29" t="s">
        <v>83</v>
      </c>
      <c r="D47" t="s">
        <v>25</v>
      </c>
      <c r="E47">
        <v>30</v>
      </c>
      <c r="F47" t="s">
        <v>80</v>
      </c>
      <c r="G47" s="29" t="s">
        <v>129</v>
      </c>
      <c r="H47" t="s">
        <v>47</v>
      </c>
      <c r="I47">
        <v>5</v>
      </c>
      <c r="J47">
        <v>5</v>
      </c>
      <c r="K47">
        <v>44346</v>
      </c>
      <c r="L47" t="s">
        <v>80</v>
      </c>
      <c r="M47" t="s">
        <v>555</v>
      </c>
      <c r="N47" t="s">
        <v>80</v>
      </c>
      <c r="O47" t="s">
        <v>555</v>
      </c>
    </row>
    <row r="48" spans="1:15" x14ac:dyDescent="0.25">
      <c r="A48" t="s">
        <v>418</v>
      </c>
      <c r="B48" s="29" t="s">
        <v>83</v>
      </c>
      <c r="D48" t="s">
        <v>23</v>
      </c>
      <c r="E48" t="s">
        <v>418</v>
      </c>
      <c r="G48" s="29" t="s">
        <v>611</v>
      </c>
      <c r="H48" t="s">
        <v>259</v>
      </c>
      <c r="I48">
        <v>7</v>
      </c>
      <c r="J48">
        <v>5</v>
      </c>
      <c r="K48">
        <v>44346</v>
      </c>
      <c r="L48" t="s">
        <v>80</v>
      </c>
      <c r="M48" t="s">
        <v>555</v>
      </c>
      <c r="N48" t="s">
        <v>80</v>
      </c>
      <c r="O48" t="s">
        <v>555</v>
      </c>
    </row>
    <row r="49" spans="1:15" x14ac:dyDescent="0.25">
      <c r="A49" s="124" t="s">
        <v>418</v>
      </c>
      <c r="B49" s="29" t="s">
        <v>83</v>
      </c>
      <c r="C49" s="124"/>
      <c r="D49" s="124" t="s">
        <v>23</v>
      </c>
      <c r="E49" s="124">
        <v>30</v>
      </c>
      <c r="F49" s="124"/>
      <c r="G49" s="29" t="s">
        <v>471</v>
      </c>
      <c r="H49" s="124" t="s">
        <v>352</v>
      </c>
      <c r="I49" s="124">
        <v>7</v>
      </c>
      <c r="J49" s="124">
        <v>5</v>
      </c>
      <c r="K49" s="124">
        <v>44346</v>
      </c>
      <c r="L49" s="124" t="s">
        <v>80</v>
      </c>
      <c r="M49" s="124" t="s">
        <v>555</v>
      </c>
      <c r="N49" s="124" t="s">
        <v>80</v>
      </c>
      <c r="O49" s="124" t="s">
        <v>555</v>
      </c>
    </row>
    <row r="50" spans="1:15" x14ac:dyDescent="0.25">
      <c r="A50" s="124" t="s">
        <v>419</v>
      </c>
      <c r="B50" s="29" t="s">
        <v>83</v>
      </c>
      <c r="C50" s="124"/>
      <c r="D50" s="124" t="s">
        <v>24</v>
      </c>
      <c r="E50" s="124">
        <v>31</v>
      </c>
      <c r="F50" s="124" t="s">
        <v>80</v>
      </c>
      <c r="G50" s="29" t="s">
        <v>112</v>
      </c>
      <c r="H50" s="124" t="s">
        <v>147</v>
      </c>
      <c r="I50" s="124">
        <v>2</v>
      </c>
      <c r="J50" s="124">
        <v>5</v>
      </c>
      <c r="K50" s="124">
        <v>44347</v>
      </c>
      <c r="L50" s="124" t="s">
        <v>80</v>
      </c>
      <c r="M50" s="124" t="s">
        <v>557</v>
      </c>
      <c r="N50" s="124" t="s">
        <v>80</v>
      </c>
      <c r="O50" s="124" t="s">
        <v>557</v>
      </c>
    </row>
  </sheetData>
  <phoneticPr fontId="5" type="noConversion"/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5B619-0D3E-4A3A-BEDE-F43649E29A81}">
  <dimension ref="A1:O76"/>
  <sheetViews>
    <sheetView workbookViewId="0"/>
  </sheetViews>
  <sheetFormatPr defaultRowHeight="15" x14ac:dyDescent="0.25"/>
  <cols>
    <col min="1" max="1" width="11.7109375" bestFit="1" customWidth="1"/>
    <col min="2" max="2" width="8.28515625" bestFit="1" customWidth="1"/>
    <col min="3" max="3" width="11.140625" bestFit="1" customWidth="1"/>
    <col min="4" max="4" width="27.7109375" bestFit="1" customWidth="1"/>
    <col min="5" max="5" width="12.5703125" bestFit="1" customWidth="1"/>
    <col min="6" max="6" width="11.28515625" bestFit="1" customWidth="1"/>
    <col min="7" max="7" width="81.140625" bestFit="1" customWidth="1"/>
    <col min="8" max="8" width="21.85546875" bestFit="1" customWidth="1"/>
    <col min="9" max="9" width="7.5703125" bestFit="1" customWidth="1"/>
    <col min="10" max="10" width="11.5703125" bestFit="1" customWidth="1"/>
    <col min="11" max="11" width="18.140625" bestFit="1" customWidth="1"/>
    <col min="12" max="12" width="16.85546875" bestFit="1" customWidth="1"/>
    <col min="13" max="13" width="14.7109375" bestFit="1" customWidth="1"/>
    <col min="14" max="14" width="13.42578125" bestFit="1" customWidth="1"/>
    <col min="15" max="15" width="11.5703125" bestFit="1" customWidth="1"/>
    <col min="16" max="16" width="7.5703125" customWidth="1"/>
  </cols>
  <sheetData>
    <row r="1" spans="1:15" x14ac:dyDescent="0.25">
      <c r="A1" t="s">
        <v>29</v>
      </c>
      <c r="B1" t="s">
        <v>35</v>
      </c>
      <c r="C1" t="s">
        <v>18</v>
      </c>
      <c r="D1" t="s">
        <v>17</v>
      </c>
      <c r="E1" t="s">
        <v>73</v>
      </c>
      <c r="F1" t="s">
        <v>74</v>
      </c>
      <c r="G1" t="s">
        <v>31</v>
      </c>
      <c r="H1" t="s">
        <v>10</v>
      </c>
      <c r="I1" t="s">
        <v>26</v>
      </c>
      <c r="J1" t="s">
        <v>454</v>
      </c>
      <c r="K1" t="s">
        <v>549</v>
      </c>
      <c r="L1" t="s">
        <v>550</v>
      </c>
      <c r="M1" t="s">
        <v>551</v>
      </c>
      <c r="N1" t="s">
        <v>552</v>
      </c>
      <c r="O1" t="s">
        <v>30</v>
      </c>
    </row>
    <row r="2" spans="1:15" x14ac:dyDescent="0.25">
      <c r="A2" t="s">
        <v>80</v>
      </c>
      <c r="B2" s="29" t="s">
        <v>84</v>
      </c>
      <c r="F2" t="s">
        <v>80</v>
      </c>
      <c r="G2" s="29" t="s">
        <v>4</v>
      </c>
      <c r="J2">
        <v>6</v>
      </c>
      <c r="K2" t="s">
        <v>80</v>
      </c>
      <c r="L2" t="s">
        <v>80</v>
      </c>
      <c r="M2" t="s">
        <v>80</v>
      </c>
      <c r="N2" t="s">
        <v>80</v>
      </c>
      <c r="O2" t="s">
        <v>80</v>
      </c>
    </row>
    <row r="3" spans="1:15" x14ac:dyDescent="0.25">
      <c r="A3" t="s">
        <v>390</v>
      </c>
      <c r="B3" s="29" t="s">
        <v>84</v>
      </c>
      <c r="D3" t="s">
        <v>22</v>
      </c>
      <c r="E3">
        <v>1</v>
      </c>
      <c r="F3">
        <v>2</v>
      </c>
      <c r="G3" s="29" t="s">
        <v>194</v>
      </c>
      <c r="H3" t="s">
        <v>54</v>
      </c>
      <c r="I3">
        <v>1</v>
      </c>
      <c r="J3">
        <v>6</v>
      </c>
      <c r="K3">
        <v>44348</v>
      </c>
      <c r="L3">
        <v>44349</v>
      </c>
      <c r="M3" t="s">
        <v>565</v>
      </c>
      <c r="N3" t="s">
        <v>566</v>
      </c>
      <c r="O3" t="s">
        <v>568</v>
      </c>
    </row>
    <row r="4" spans="1:15" x14ac:dyDescent="0.25">
      <c r="A4" t="s">
        <v>391</v>
      </c>
      <c r="B4" s="29" t="s">
        <v>84</v>
      </c>
      <c r="D4" t="s">
        <v>25</v>
      </c>
      <c r="E4">
        <v>1</v>
      </c>
      <c r="F4" t="s">
        <v>80</v>
      </c>
      <c r="G4" s="29" t="s">
        <v>484</v>
      </c>
      <c r="H4" t="s">
        <v>485</v>
      </c>
      <c r="I4">
        <v>4</v>
      </c>
      <c r="J4">
        <v>6</v>
      </c>
      <c r="K4">
        <v>44348</v>
      </c>
      <c r="L4" t="s">
        <v>80</v>
      </c>
      <c r="M4" t="s">
        <v>565</v>
      </c>
      <c r="N4" t="s">
        <v>80</v>
      </c>
      <c r="O4" t="s">
        <v>565</v>
      </c>
    </row>
    <row r="5" spans="1:15" x14ac:dyDescent="0.25">
      <c r="A5" t="s">
        <v>392</v>
      </c>
      <c r="B5" s="29" t="s">
        <v>84</v>
      </c>
      <c r="D5" t="s">
        <v>24</v>
      </c>
      <c r="E5">
        <v>2</v>
      </c>
      <c r="F5" t="s">
        <v>80</v>
      </c>
      <c r="G5" s="29" t="s">
        <v>112</v>
      </c>
      <c r="H5" t="s">
        <v>195</v>
      </c>
      <c r="I5">
        <v>2</v>
      </c>
      <c r="J5">
        <v>6</v>
      </c>
      <c r="K5">
        <v>44349</v>
      </c>
      <c r="L5" t="s">
        <v>80</v>
      </c>
      <c r="M5" t="s">
        <v>566</v>
      </c>
      <c r="N5" t="s">
        <v>80</v>
      </c>
      <c r="O5" t="s">
        <v>566</v>
      </c>
    </row>
    <row r="6" spans="1:15" x14ac:dyDescent="0.25">
      <c r="A6" t="s">
        <v>392</v>
      </c>
      <c r="B6" s="29" t="s">
        <v>84</v>
      </c>
      <c r="D6" t="s">
        <v>24</v>
      </c>
      <c r="E6">
        <v>2</v>
      </c>
      <c r="F6" t="s">
        <v>80</v>
      </c>
      <c r="G6" s="29" t="s">
        <v>196</v>
      </c>
      <c r="H6" t="s">
        <v>197</v>
      </c>
      <c r="I6">
        <v>3</v>
      </c>
      <c r="J6">
        <v>6</v>
      </c>
      <c r="K6">
        <v>44349</v>
      </c>
      <c r="L6" t="s">
        <v>80</v>
      </c>
      <c r="M6" t="s">
        <v>566</v>
      </c>
      <c r="N6" t="s">
        <v>80</v>
      </c>
      <c r="O6" t="s">
        <v>566</v>
      </c>
    </row>
    <row r="7" spans="1:15" x14ac:dyDescent="0.25">
      <c r="A7" t="s">
        <v>392</v>
      </c>
      <c r="B7" s="29" t="s">
        <v>84</v>
      </c>
      <c r="D7" t="s">
        <v>25</v>
      </c>
      <c r="E7">
        <v>2</v>
      </c>
      <c r="F7" t="s">
        <v>80</v>
      </c>
      <c r="G7" s="29" t="s">
        <v>183</v>
      </c>
      <c r="H7" t="s">
        <v>200</v>
      </c>
      <c r="I7">
        <v>6</v>
      </c>
      <c r="J7">
        <v>6</v>
      </c>
      <c r="K7">
        <v>44349</v>
      </c>
      <c r="L7" t="s">
        <v>80</v>
      </c>
      <c r="M7" t="s">
        <v>566</v>
      </c>
      <c r="N7" t="s">
        <v>80</v>
      </c>
      <c r="O7" t="s">
        <v>566</v>
      </c>
    </row>
    <row r="8" spans="1:15" x14ac:dyDescent="0.25">
      <c r="A8" t="s">
        <v>392</v>
      </c>
      <c r="B8" s="29" t="s">
        <v>84</v>
      </c>
      <c r="D8" t="s">
        <v>23</v>
      </c>
      <c r="E8">
        <v>2</v>
      </c>
      <c r="G8" s="29" t="s">
        <v>604</v>
      </c>
      <c r="H8" t="s">
        <v>232</v>
      </c>
      <c r="I8">
        <v>4</v>
      </c>
      <c r="J8">
        <v>6</v>
      </c>
      <c r="K8">
        <v>44349</v>
      </c>
      <c r="L8" t="s">
        <v>80</v>
      </c>
      <c r="M8" t="s">
        <v>566</v>
      </c>
      <c r="N8" t="s">
        <v>80</v>
      </c>
      <c r="O8" t="s">
        <v>566</v>
      </c>
    </row>
    <row r="9" spans="1:15" x14ac:dyDescent="0.25">
      <c r="A9" t="s">
        <v>420</v>
      </c>
      <c r="B9" s="29" t="s">
        <v>84</v>
      </c>
      <c r="D9" t="s">
        <v>61</v>
      </c>
      <c r="E9">
        <v>4</v>
      </c>
      <c r="F9">
        <v>6</v>
      </c>
      <c r="G9" s="29" t="s">
        <v>202</v>
      </c>
      <c r="H9" t="s">
        <v>62</v>
      </c>
      <c r="I9">
        <v>3</v>
      </c>
      <c r="J9">
        <v>6</v>
      </c>
      <c r="K9">
        <v>44351</v>
      </c>
      <c r="L9">
        <v>44353</v>
      </c>
      <c r="M9" t="s">
        <v>553</v>
      </c>
      <c r="N9" t="s">
        <v>555</v>
      </c>
      <c r="O9" t="s">
        <v>562</v>
      </c>
    </row>
    <row r="10" spans="1:15" x14ac:dyDescent="0.25">
      <c r="A10" t="s">
        <v>395</v>
      </c>
      <c r="B10" s="29" t="s">
        <v>84</v>
      </c>
      <c r="D10" t="s">
        <v>24</v>
      </c>
      <c r="E10">
        <v>4</v>
      </c>
      <c r="F10" t="s">
        <v>80</v>
      </c>
      <c r="G10" s="29" t="s">
        <v>112</v>
      </c>
      <c r="H10" t="s">
        <v>206</v>
      </c>
      <c r="I10">
        <v>7</v>
      </c>
      <c r="J10">
        <v>6</v>
      </c>
      <c r="K10">
        <v>44351</v>
      </c>
      <c r="L10" t="s">
        <v>80</v>
      </c>
      <c r="M10" t="s">
        <v>553</v>
      </c>
      <c r="N10" t="s">
        <v>80</v>
      </c>
      <c r="O10" t="s">
        <v>553</v>
      </c>
    </row>
    <row r="11" spans="1:15" x14ac:dyDescent="0.25">
      <c r="A11" t="s">
        <v>421</v>
      </c>
      <c r="B11" s="29" t="s">
        <v>84</v>
      </c>
      <c r="D11" t="s">
        <v>25</v>
      </c>
      <c r="E11">
        <v>5</v>
      </c>
      <c r="F11" t="s">
        <v>80</v>
      </c>
      <c r="G11" s="29" t="s">
        <v>203</v>
      </c>
      <c r="H11" t="s">
        <v>204</v>
      </c>
      <c r="I11">
        <v>1</v>
      </c>
      <c r="J11">
        <v>6</v>
      </c>
      <c r="K11">
        <v>44352</v>
      </c>
      <c r="L11" t="s">
        <v>80</v>
      </c>
      <c r="M11" t="s">
        <v>554</v>
      </c>
      <c r="N11" t="s">
        <v>80</v>
      </c>
      <c r="O11" t="s">
        <v>554</v>
      </c>
    </row>
    <row r="12" spans="1:15" x14ac:dyDescent="0.25">
      <c r="A12" t="s">
        <v>421</v>
      </c>
      <c r="B12" s="29" t="s">
        <v>84</v>
      </c>
      <c r="D12" t="s">
        <v>25</v>
      </c>
      <c r="E12">
        <v>5</v>
      </c>
      <c r="F12" t="s">
        <v>80</v>
      </c>
      <c r="G12" s="29" t="s">
        <v>470</v>
      </c>
      <c r="H12" t="s">
        <v>205</v>
      </c>
      <c r="I12">
        <v>2</v>
      </c>
      <c r="J12">
        <v>6</v>
      </c>
      <c r="K12">
        <v>44352</v>
      </c>
      <c r="L12" t="s">
        <v>80</v>
      </c>
      <c r="M12" t="s">
        <v>554</v>
      </c>
      <c r="N12" t="s">
        <v>80</v>
      </c>
      <c r="O12" t="s">
        <v>554</v>
      </c>
    </row>
    <row r="13" spans="1:15" x14ac:dyDescent="0.25">
      <c r="A13" t="s">
        <v>422</v>
      </c>
      <c r="B13" s="29" t="s">
        <v>84</v>
      </c>
      <c r="D13" t="s">
        <v>19</v>
      </c>
      <c r="E13">
        <v>5</v>
      </c>
      <c r="F13">
        <v>6</v>
      </c>
      <c r="G13" s="29" t="s">
        <v>620</v>
      </c>
      <c r="H13" t="s">
        <v>206</v>
      </c>
      <c r="I13">
        <v>7</v>
      </c>
      <c r="J13">
        <v>6</v>
      </c>
      <c r="K13">
        <v>44352</v>
      </c>
      <c r="L13">
        <v>44353</v>
      </c>
      <c r="M13" t="s">
        <v>554</v>
      </c>
      <c r="N13" t="s">
        <v>555</v>
      </c>
      <c r="O13" t="s">
        <v>556</v>
      </c>
    </row>
    <row r="14" spans="1:15" x14ac:dyDescent="0.25">
      <c r="A14" t="s">
        <v>396</v>
      </c>
      <c r="B14" s="29" t="s">
        <v>84</v>
      </c>
      <c r="D14" t="s">
        <v>23</v>
      </c>
      <c r="E14">
        <v>6</v>
      </c>
      <c r="F14" t="s">
        <v>80</v>
      </c>
      <c r="G14" s="29" t="s">
        <v>471</v>
      </c>
      <c r="H14" t="s">
        <v>468</v>
      </c>
      <c r="I14">
        <v>7</v>
      </c>
      <c r="J14">
        <v>6</v>
      </c>
      <c r="K14">
        <v>44353</v>
      </c>
      <c r="L14" t="s">
        <v>80</v>
      </c>
      <c r="M14" t="s">
        <v>555</v>
      </c>
      <c r="N14" t="s">
        <v>80</v>
      </c>
      <c r="O14" t="s">
        <v>555</v>
      </c>
    </row>
    <row r="15" spans="1:15" x14ac:dyDescent="0.25">
      <c r="A15" t="s">
        <v>396</v>
      </c>
      <c r="B15" s="29" t="s">
        <v>84</v>
      </c>
      <c r="D15" t="s">
        <v>23</v>
      </c>
      <c r="E15">
        <v>6</v>
      </c>
      <c r="G15" s="29" t="s">
        <v>471</v>
      </c>
      <c r="H15" t="s">
        <v>253</v>
      </c>
      <c r="I15">
        <v>7</v>
      </c>
      <c r="J15">
        <v>6</v>
      </c>
      <c r="K15">
        <v>44353</v>
      </c>
      <c r="L15" t="s">
        <v>80</v>
      </c>
      <c r="M15" t="s">
        <v>555</v>
      </c>
      <c r="N15" t="s">
        <v>80</v>
      </c>
      <c r="O15" t="s">
        <v>555</v>
      </c>
    </row>
    <row r="16" spans="1:15" x14ac:dyDescent="0.25">
      <c r="A16" t="s">
        <v>396</v>
      </c>
      <c r="B16" s="29" t="s">
        <v>84</v>
      </c>
      <c r="D16" t="s">
        <v>25</v>
      </c>
      <c r="E16">
        <v>6</v>
      </c>
      <c r="G16" s="29" t="s">
        <v>602</v>
      </c>
      <c r="H16" t="s">
        <v>114</v>
      </c>
      <c r="I16">
        <v>3</v>
      </c>
      <c r="J16">
        <v>6</v>
      </c>
      <c r="K16">
        <v>44353</v>
      </c>
      <c r="L16" t="s">
        <v>80</v>
      </c>
      <c r="M16" t="s">
        <v>555</v>
      </c>
      <c r="N16" t="s">
        <v>80</v>
      </c>
      <c r="O16" t="s">
        <v>555</v>
      </c>
    </row>
    <row r="17" spans="1:15" x14ac:dyDescent="0.25">
      <c r="A17" t="s">
        <v>423</v>
      </c>
      <c r="B17" s="29" t="s">
        <v>84</v>
      </c>
      <c r="D17" t="s">
        <v>21</v>
      </c>
      <c r="E17">
        <v>9</v>
      </c>
      <c r="F17">
        <v>13</v>
      </c>
      <c r="G17" s="29" t="s">
        <v>207</v>
      </c>
      <c r="H17" t="s">
        <v>208</v>
      </c>
      <c r="I17">
        <v>1</v>
      </c>
      <c r="J17">
        <v>6</v>
      </c>
      <c r="K17">
        <v>44356</v>
      </c>
      <c r="L17">
        <v>44360</v>
      </c>
      <c r="M17" t="s">
        <v>566</v>
      </c>
      <c r="N17" t="s">
        <v>555</v>
      </c>
      <c r="O17" t="s">
        <v>569</v>
      </c>
    </row>
    <row r="18" spans="1:15" x14ac:dyDescent="0.25">
      <c r="A18" t="s">
        <v>410</v>
      </c>
      <c r="B18" s="29" t="s">
        <v>84</v>
      </c>
      <c r="D18" t="s">
        <v>24</v>
      </c>
      <c r="E18">
        <v>9</v>
      </c>
      <c r="F18" t="s">
        <v>80</v>
      </c>
      <c r="G18" s="29" t="s">
        <v>112</v>
      </c>
      <c r="H18" t="s">
        <v>107</v>
      </c>
      <c r="I18">
        <v>4</v>
      </c>
      <c r="J18">
        <v>6</v>
      </c>
      <c r="K18">
        <v>44356</v>
      </c>
      <c r="L18" t="s">
        <v>80</v>
      </c>
      <c r="M18" t="s">
        <v>566</v>
      </c>
      <c r="N18" t="s">
        <v>80</v>
      </c>
      <c r="O18" t="s">
        <v>566</v>
      </c>
    </row>
    <row r="19" spans="1:15" x14ac:dyDescent="0.25">
      <c r="A19" t="s">
        <v>397</v>
      </c>
      <c r="B19" s="29" t="s">
        <v>84</v>
      </c>
      <c r="D19" t="s">
        <v>24</v>
      </c>
      <c r="E19">
        <v>10</v>
      </c>
      <c r="F19" t="s">
        <v>80</v>
      </c>
      <c r="G19" s="29" t="s">
        <v>209</v>
      </c>
      <c r="H19" t="s">
        <v>210</v>
      </c>
      <c r="I19">
        <v>2</v>
      </c>
      <c r="J19">
        <v>6</v>
      </c>
      <c r="K19">
        <v>44357</v>
      </c>
      <c r="L19" t="s">
        <v>80</v>
      </c>
      <c r="M19" t="s">
        <v>558</v>
      </c>
      <c r="N19" t="s">
        <v>80</v>
      </c>
      <c r="O19" t="s">
        <v>558</v>
      </c>
    </row>
    <row r="20" spans="1:15" x14ac:dyDescent="0.25">
      <c r="A20" t="s">
        <v>397</v>
      </c>
      <c r="B20" s="29" t="s">
        <v>84</v>
      </c>
      <c r="D20" t="s">
        <v>24</v>
      </c>
      <c r="E20">
        <v>10</v>
      </c>
      <c r="F20" t="s">
        <v>80</v>
      </c>
      <c r="G20" s="29" t="s">
        <v>211</v>
      </c>
      <c r="H20" t="s">
        <v>212</v>
      </c>
      <c r="I20">
        <v>4</v>
      </c>
      <c r="J20">
        <v>6</v>
      </c>
      <c r="K20">
        <v>44357</v>
      </c>
      <c r="L20" t="s">
        <v>80</v>
      </c>
      <c r="M20" t="s">
        <v>558</v>
      </c>
      <c r="N20" t="s">
        <v>80</v>
      </c>
      <c r="O20" t="s">
        <v>558</v>
      </c>
    </row>
    <row r="21" spans="1:15" x14ac:dyDescent="0.25">
      <c r="A21" t="s">
        <v>399</v>
      </c>
      <c r="B21" s="29" t="s">
        <v>84</v>
      </c>
      <c r="D21" t="s">
        <v>23</v>
      </c>
      <c r="E21">
        <v>11</v>
      </c>
      <c r="F21" t="s">
        <v>80</v>
      </c>
      <c r="G21" s="29" t="s">
        <v>71</v>
      </c>
      <c r="H21" t="s">
        <v>213</v>
      </c>
      <c r="I21">
        <v>3</v>
      </c>
      <c r="J21">
        <v>6</v>
      </c>
      <c r="K21">
        <v>44358</v>
      </c>
      <c r="L21" t="s">
        <v>80</v>
      </c>
      <c r="M21" t="s">
        <v>553</v>
      </c>
      <c r="N21" t="s">
        <v>80</v>
      </c>
      <c r="O21" t="s">
        <v>553</v>
      </c>
    </row>
    <row r="22" spans="1:15" x14ac:dyDescent="0.25">
      <c r="A22" t="s">
        <v>399</v>
      </c>
      <c r="B22" s="29" t="s">
        <v>84</v>
      </c>
      <c r="D22" t="s">
        <v>25</v>
      </c>
      <c r="E22">
        <v>11</v>
      </c>
      <c r="F22" t="s">
        <v>80</v>
      </c>
      <c r="G22" s="29" t="s">
        <v>183</v>
      </c>
      <c r="H22" t="s">
        <v>213</v>
      </c>
      <c r="I22">
        <v>3</v>
      </c>
      <c r="J22">
        <v>6</v>
      </c>
      <c r="K22">
        <v>44358</v>
      </c>
      <c r="L22" t="s">
        <v>80</v>
      </c>
      <c r="M22" t="s">
        <v>553</v>
      </c>
      <c r="N22" t="s">
        <v>80</v>
      </c>
      <c r="O22" t="s">
        <v>553</v>
      </c>
    </row>
    <row r="23" spans="1:15" x14ac:dyDescent="0.25">
      <c r="A23" t="s">
        <v>424</v>
      </c>
      <c r="B23" s="29" t="s">
        <v>84</v>
      </c>
      <c r="D23" t="s">
        <v>24</v>
      </c>
      <c r="E23">
        <v>12</v>
      </c>
      <c r="F23" t="s">
        <v>80</v>
      </c>
      <c r="G23" s="29" t="s">
        <v>112</v>
      </c>
      <c r="H23" t="s">
        <v>214</v>
      </c>
      <c r="I23">
        <v>1</v>
      </c>
      <c r="J23">
        <v>6</v>
      </c>
      <c r="K23">
        <v>44359</v>
      </c>
      <c r="L23" t="s">
        <v>80</v>
      </c>
      <c r="M23" t="s">
        <v>554</v>
      </c>
      <c r="N23" t="s">
        <v>80</v>
      </c>
      <c r="O23" t="s">
        <v>554</v>
      </c>
    </row>
    <row r="24" spans="1:15" x14ac:dyDescent="0.25">
      <c r="A24" t="s">
        <v>385</v>
      </c>
      <c r="B24" s="29" t="s">
        <v>84</v>
      </c>
      <c r="D24" t="s">
        <v>19</v>
      </c>
      <c r="E24">
        <v>12</v>
      </c>
      <c r="F24">
        <v>13</v>
      </c>
      <c r="G24" s="29" t="s">
        <v>215</v>
      </c>
      <c r="H24" t="s">
        <v>184</v>
      </c>
      <c r="I24">
        <v>6</v>
      </c>
      <c r="J24">
        <v>6</v>
      </c>
      <c r="K24">
        <v>44359</v>
      </c>
      <c r="L24">
        <v>44360</v>
      </c>
      <c r="M24" t="s">
        <v>554</v>
      </c>
      <c r="N24" t="s">
        <v>555</v>
      </c>
      <c r="O24" t="s">
        <v>556</v>
      </c>
    </row>
    <row r="25" spans="1:15" x14ac:dyDescent="0.25">
      <c r="A25" t="s">
        <v>424</v>
      </c>
      <c r="B25" s="29" t="s">
        <v>84</v>
      </c>
      <c r="D25" t="s">
        <v>25</v>
      </c>
      <c r="E25">
        <v>12</v>
      </c>
      <c r="F25" t="s">
        <v>80</v>
      </c>
      <c r="G25" s="29" t="s">
        <v>487</v>
      </c>
      <c r="H25" t="s">
        <v>253</v>
      </c>
      <c r="I25">
        <v>7</v>
      </c>
      <c r="J25">
        <v>6</v>
      </c>
      <c r="K25">
        <v>44359</v>
      </c>
      <c r="L25" t="s">
        <v>80</v>
      </c>
      <c r="M25" t="s">
        <v>554</v>
      </c>
      <c r="N25" t="s">
        <v>80</v>
      </c>
      <c r="O25" t="s">
        <v>554</v>
      </c>
    </row>
    <row r="26" spans="1:15" x14ac:dyDescent="0.25">
      <c r="A26" t="s">
        <v>424</v>
      </c>
      <c r="B26" s="29" t="s">
        <v>84</v>
      </c>
      <c r="D26" t="s">
        <v>25</v>
      </c>
      <c r="E26">
        <v>12</v>
      </c>
      <c r="G26" s="29" t="s">
        <v>486</v>
      </c>
      <c r="H26" t="s">
        <v>259</v>
      </c>
      <c r="I26">
        <v>7</v>
      </c>
      <c r="J26">
        <v>6</v>
      </c>
      <c r="K26">
        <v>44359</v>
      </c>
      <c r="L26" t="s">
        <v>80</v>
      </c>
      <c r="M26" t="s">
        <v>554</v>
      </c>
      <c r="N26" t="s">
        <v>80</v>
      </c>
      <c r="O26" t="s">
        <v>554</v>
      </c>
    </row>
    <row r="27" spans="1:15" x14ac:dyDescent="0.25">
      <c r="A27" t="s">
        <v>386</v>
      </c>
      <c r="B27" s="29" t="s">
        <v>84</v>
      </c>
      <c r="D27" t="s">
        <v>23</v>
      </c>
      <c r="E27">
        <v>13</v>
      </c>
      <c r="F27" t="s">
        <v>80</v>
      </c>
      <c r="G27" s="29" t="s">
        <v>488</v>
      </c>
      <c r="H27" t="s">
        <v>308</v>
      </c>
      <c r="I27">
        <v>7</v>
      </c>
      <c r="J27">
        <v>6</v>
      </c>
      <c r="K27">
        <v>44360</v>
      </c>
      <c r="L27" t="s">
        <v>80</v>
      </c>
      <c r="M27" t="s">
        <v>555</v>
      </c>
      <c r="N27" t="s">
        <v>80</v>
      </c>
      <c r="O27" t="s">
        <v>555</v>
      </c>
    </row>
    <row r="28" spans="1:15" x14ac:dyDescent="0.25">
      <c r="A28" t="s">
        <v>386</v>
      </c>
      <c r="B28" s="29" t="s">
        <v>84</v>
      </c>
      <c r="D28" t="s">
        <v>598</v>
      </c>
      <c r="E28">
        <v>13</v>
      </c>
      <c r="G28" s="29" t="s">
        <v>471</v>
      </c>
      <c r="H28" t="s">
        <v>352</v>
      </c>
      <c r="I28">
        <v>7</v>
      </c>
      <c r="J28">
        <v>6</v>
      </c>
      <c r="K28">
        <v>44360</v>
      </c>
      <c r="L28" t="s">
        <v>80</v>
      </c>
      <c r="M28" t="s">
        <v>555</v>
      </c>
      <c r="N28" t="s">
        <v>80</v>
      </c>
      <c r="O28" t="s">
        <v>555</v>
      </c>
    </row>
    <row r="29" spans="1:15" x14ac:dyDescent="0.25">
      <c r="A29" t="s">
        <v>387</v>
      </c>
      <c r="B29" s="29" t="s">
        <v>84</v>
      </c>
      <c r="D29" t="s">
        <v>25</v>
      </c>
      <c r="E29">
        <v>14</v>
      </c>
      <c r="F29" t="s">
        <v>80</v>
      </c>
      <c r="G29" s="29" t="s">
        <v>216</v>
      </c>
      <c r="H29" t="s">
        <v>147</v>
      </c>
      <c r="I29">
        <v>2</v>
      </c>
      <c r="J29">
        <v>6</v>
      </c>
      <c r="K29">
        <v>44361</v>
      </c>
      <c r="L29" t="s">
        <v>80</v>
      </c>
      <c r="M29" t="s">
        <v>557</v>
      </c>
      <c r="N29" t="s">
        <v>80</v>
      </c>
      <c r="O29" t="s">
        <v>557</v>
      </c>
    </row>
    <row r="30" spans="1:15" x14ac:dyDescent="0.25">
      <c r="A30" t="s">
        <v>425</v>
      </c>
      <c r="B30" s="29" t="s">
        <v>84</v>
      </c>
      <c r="D30" t="s">
        <v>24</v>
      </c>
      <c r="E30">
        <v>15</v>
      </c>
      <c r="F30" t="s">
        <v>80</v>
      </c>
      <c r="G30" s="29" t="s">
        <v>66</v>
      </c>
      <c r="H30" t="s">
        <v>217</v>
      </c>
      <c r="I30">
        <v>5</v>
      </c>
      <c r="J30">
        <v>6</v>
      </c>
      <c r="K30">
        <v>44362</v>
      </c>
      <c r="L30" t="s">
        <v>80</v>
      </c>
      <c r="M30" t="s">
        <v>565</v>
      </c>
      <c r="N30" t="s">
        <v>80</v>
      </c>
      <c r="O30" t="s">
        <v>565</v>
      </c>
    </row>
    <row r="31" spans="1:15" x14ac:dyDescent="0.25">
      <c r="A31" t="s">
        <v>412</v>
      </c>
      <c r="B31" s="29" t="s">
        <v>84</v>
      </c>
      <c r="D31" t="s">
        <v>25</v>
      </c>
      <c r="E31">
        <v>16</v>
      </c>
      <c r="F31" t="s">
        <v>80</v>
      </c>
      <c r="G31" s="29" t="s">
        <v>218</v>
      </c>
      <c r="H31" t="s">
        <v>135</v>
      </c>
      <c r="I31">
        <v>1</v>
      </c>
      <c r="J31">
        <v>6</v>
      </c>
      <c r="K31">
        <v>44363</v>
      </c>
      <c r="L31" t="s">
        <v>80</v>
      </c>
      <c r="M31" t="s">
        <v>566</v>
      </c>
      <c r="N31" t="s">
        <v>80</v>
      </c>
      <c r="O31" t="s">
        <v>566</v>
      </c>
    </row>
    <row r="32" spans="1:15" x14ac:dyDescent="0.25">
      <c r="A32" t="s">
        <v>426</v>
      </c>
      <c r="B32" s="29" t="s">
        <v>84</v>
      </c>
      <c r="D32" t="s">
        <v>22</v>
      </c>
      <c r="E32">
        <v>16</v>
      </c>
      <c r="F32">
        <v>17</v>
      </c>
      <c r="G32" s="29" t="s">
        <v>219</v>
      </c>
      <c r="H32" t="s">
        <v>220</v>
      </c>
      <c r="I32">
        <v>2</v>
      </c>
      <c r="J32">
        <v>6</v>
      </c>
      <c r="K32">
        <v>44363</v>
      </c>
      <c r="L32">
        <v>44364</v>
      </c>
      <c r="M32" t="s">
        <v>566</v>
      </c>
      <c r="N32" t="s">
        <v>558</v>
      </c>
      <c r="O32" t="s">
        <v>570</v>
      </c>
    </row>
    <row r="33" spans="1:15" x14ac:dyDescent="0.25">
      <c r="A33" t="s">
        <v>412</v>
      </c>
      <c r="B33" s="29" t="s">
        <v>84</v>
      </c>
      <c r="D33" t="s">
        <v>25</v>
      </c>
      <c r="E33">
        <v>16</v>
      </c>
      <c r="F33" t="s">
        <v>80</v>
      </c>
      <c r="G33" s="29" t="s">
        <v>203</v>
      </c>
      <c r="H33" t="s">
        <v>221</v>
      </c>
      <c r="I33">
        <v>3</v>
      </c>
      <c r="J33">
        <v>6</v>
      </c>
      <c r="K33">
        <v>44363</v>
      </c>
      <c r="L33" t="s">
        <v>80</v>
      </c>
      <c r="M33" t="s">
        <v>566</v>
      </c>
      <c r="N33" t="s">
        <v>80</v>
      </c>
      <c r="O33" t="s">
        <v>566</v>
      </c>
    </row>
    <row r="34" spans="1:15" x14ac:dyDescent="0.25">
      <c r="A34" t="s">
        <v>412</v>
      </c>
      <c r="B34" s="29" t="s">
        <v>84</v>
      </c>
      <c r="D34" t="s">
        <v>25</v>
      </c>
      <c r="E34">
        <v>16</v>
      </c>
      <c r="F34" t="s">
        <v>80</v>
      </c>
      <c r="G34" s="29" t="s">
        <v>222</v>
      </c>
      <c r="H34" t="s">
        <v>199</v>
      </c>
      <c r="I34">
        <v>4</v>
      </c>
      <c r="J34">
        <v>6</v>
      </c>
      <c r="K34">
        <v>44363</v>
      </c>
      <c r="L34" t="s">
        <v>80</v>
      </c>
      <c r="M34" t="s">
        <v>566</v>
      </c>
      <c r="N34" t="s">
        <v>80</v>
      </c>
      <c r="O34" t="s">
        <v>566</v>
      </c>
    </row>
    <row r="35" spans="1:15" x14ac:dyDescent="0.25">
      <c r="A35" t="s">
        <v>101</v>
      </c>
      <c r="B35" s="29" t="s">
        <v>84</v>
      </c>
      <c r="D35" t="s">
        <v>24</v>
      </c>
      <c r="E35">
        <v>17</v>
      </c>
      <c r="F35" t="s">
        <v>80</v>
      </c>
      <c r="G35" s="29" t="s">
        <v>112</v>
      </c>
      <c r="H35" t="s">
        <v>221</v>
      </c>
      <c r="I35">
        <v>3</v>
      </c>
      <c r="J35">
        <v>6</v>
      </c>
      <c r="K35">
        <v>44364</v>
      </c>
      <c r="L35" t="s">
        <v>80</v>
      </c>
      <c r="M35" t="s">
        <v>558</v>
      </c>
      <c r="N35" t="s">
        <v>80</v>
      </c>
      <c r="O35" t="s">
        <v>558</v>
      </c>
    </row>
    <row r="36" spans="1:15" x14ac:dyDescent="0.25">
      <c r="A36" t="s">
        <v>101</v>
      </c>
      <c r="B36" s="29" t="s">
        <v>84</v>
      </c>
      <c r="D36" t="s">
        <v>24</v>
      </c>
      <c r="E36">
        <v>17</v>
      </c>
      <c r="F36" t="s">
        <v>80</v>
      </c>
      <c r="G36" s="29" t="s">
        <v>489</v>
      </c>
      <c r="H36" t="s">
        <v>490</v>
      </c>
      <c r="I36">
        <v>4</v>
      </c>
      <c r="J36">
        <v>6</v>
      </c>
      <c r="K36">
        <v>44364</v>
      </c>
      <c r="L36" t="s">
        <v>80</v>
      </c>
      <c r="M36" t="s">
        <v>558</v>
      </c>
      <c r="N36" t="s">
        <v>80</v>
      </c>
      <c r="O36" t="s">
        <v>558</v>
      </c>
    </row>
    <row r="37" spans="1:15" x14ac:dyDescent="0.25">
      <c r="A37" t="s">
        <v>427</v>
      </c>
      <c r="B37" s="29" t="s">
        <v>84</v>
      </c>
      <c r="D37" t="s">
        <v>21</v>
      </c>
      <c r="E37">
        <v>17</v>
      </c>
      <c r="F37">
        <v>20</v>
      </c>
      <c r="G37" s="29" t="s">
        <v>223</v>
      </c>
      <c r="H37" t="s">
        <v>50</v>
      </c>
      <c r="I37">
        <v>6</v>
      </c>
      <c r="J37">
        <v>6</v>
      </c>
      <c r="K37">
        <v>44364</v>
      </c>
      <c r="L37">
        <v>44367</v>
      </c>
      <c r="M37" t="s">
        <v>558</v>
      </c>
      <c r="N37" t="s">
        <v>555</v>
      </c>
      <c r="O37" t="s">
        <v>560</v>
      </c>
    </row>
    <row r="38" spans="1:15" x14ac:dyDescent="0.25">
      <c r="A38" t="s">
        <v>101</v>
      </c>
      <c r="B38" s="29" t="s">
        <v>84</v>
      </c>
      <c r="D38" t="s">
        <v>25</v>
      </c>
      <c r="E38">
        <v>17</v>
      </c>
      <c r="F38" t="s">
        <v>80</v>
      </c>
      <c r="G38" s="29" t="s">
        <v>203</v>
      </c>
      <c r="H38" t="s">
        <v>130</v>
      </c>
      <c r="I38">
        <v>6</v>
      </c>
      <c r="J38">
        <v>6</v>
      </c>
      <c r="K38">
        <v>44364</v>
      </c>
      <c r="L38" t="s">
        <v>80</v>
      </c>
      <c r="M38" t="s">
        <v>558</v>
      </c>
      <c r="N38" t="s">
        <v>80</v>
      </c>
      <c r="O38" t="s">
        <v>558</v>
      </c>
    </row>
    <row r="39" spans="1:15" x14ac:dyDescent="0.25">
      <c r="A39" t="s">
        <v>402</v>
      </c>
      <c r="B39" s="29" t="s">
        <v>84</v>
      </c>
      <c r="D39" t="s">
        <v>24</v>
      </c>
      <c r="E39">
        <v>18</v>
      </c>
      <c r="F39" t="s">
        <v>80</v>
      </c>
      <c r="G39" s="29" t="s">
        <v>112</v>
      </c>
      <c r="H39" t="s">
        <v>224</v>
      </c>
      <c r="I39">
        <v>2</v>
      </c>
      <c r="J39">
        <v>6</v>
      </c>
      <c r="K39">
        <v>44365</v>
      </c>
      <c r="L39" t="s">
        <v>80</v>
      </c>
      <c r="M39" t="s">
        <v>553</v>
      </c>
      <c r="N39" t="s">
        <v>80</v>
      </c>
      <c r="O39" t="s">
        <v>553</v>
      </c>
    </row>
    <row r="40" spans="1:15" x14ac:dyDescent="0.25">
      <c r="A40" t="s">
        <v>437</v>
      </c>
      <c r="B40" s="29" t="s">
        <v>84</v>
      </c>
      <c r="D40" t="s">
        <v>25</v>
      </c>
      <c r="E40">
        <v>19</v>
      </c>
      <c r="F40" t="s">
        <v>80</v>
      </c>
      <c r="G40" s="29" t="s">
        <v>491</v>
      </c>
      <c r="H40" t="s">
        <v>492</v>
      </c>
      <c r="I40">
        <v>4</v>
      </c>
      <c r="J40">
        <v>6</v>
      </c>
      <c r="K40">
        <v>44366</v>
      </c>
      <c r="L40" t="s">
        <v>80</v>
      </c>
      <c r="M40" t="s">
        <v>554</v>
      </c>
      <c r="N40" t="s">
        <v>80</v>
      </c>
      <c r="O40" t="s">
        <v>554</v>
      </c>
    </row>
    <row r="41" spans="1:15" x14ac:dyDescent="0.25">
      <c r="A41" t="s">
        <v>437</v>
      </c>
      <c r="B41" s="29" t="s">
        <v>84</v>
      </c>
      <c r="D41" t="s">
        <v>25</v>
      </c>
      <c r="E41">
        <v>19</v>
      </c>
      <c r="F41" t="s">
        <v>80</v>
      </c>
      <c r="G41" s="29" t="s">
        <v>493</v>
      </c>
      <c r="H41" t="s">
        <v>253</v>
      </c>
      <c r="I41">
        <v>7</v>
      </c>
      <c r="J41">
        <v>6</v>
      </c>
      <c r="K41">
        <v>44366</v>
      </c>
      <c r="L41" t="s">
        <v>80</v>
      </c>
      <c r="M41" t="s">
        <v>554</v>
      </c>
      <c r="N41" t="s">
        <v>80</v>
      </c>
      <c r="O41" t="s">
        <v>554</v>
      </c>
    </row>
    <row r="42" spans="1:15" x14ac:dyDescent="0.25">
      <c r="A42" t="s">
        <v>437</v>
      </c>
      <c r="B42" s="29" t="s">
        <v>84</v>
      </c>
      <c r="D42" t="s">
        <v>25</v>
      </c>
      <c r="E42">
        <v>19</v>
      </c>
      <c r="F42" t="s">
        <v>80</v>
      </c>
      <c r="G42" s="29" t="s">
        <v>494</v>
      </c>
      <c r="H42" t="s">
        <v>468</v>
      </c>
      <c r="I42">
        <v>7</v>
      </c>
      <c r="J42">
        <v>6</v>
      </c>
      <c r="K42">
        <v>44366</v>
      </c>
      <c r="L42" t="s">
        <v>80</v>
      </c>
      <c r="M42" t="s">
        <v>554</v>
      </c>
      <c r="N42" t="s">
        <v>80</v>
      </c>
      <c r="O42" t="s">
        <v>554</v>
      </c>
    </row>
    <row r="43" spans="1:15" x14ac:dyDescent="0.25">
      <c r="A43" t="s">
        <v>437</v>
      </c>
      <c r="B43" s="29" t="s">
        <v>84</v>
      </c>
      <c r="D43" t="s">
        <v>24</v>
      </c>
      <c r="E43">
        <v>19</v>
      </c>
      <c r="G43" s="29" t="s">
        <v>112</v>
      </c>
      <c r="H43" t="s">
        <v>259</v>
      </c>
      <c r="I43">
        <v>7</v>
      </c>
      <c r="J43">
        <v>6</v>
      </c>
      <c r="K43">
        <v>44366</v>
      </c>
      <c r="L43" t="s">
        <v>80</v>
      </c>
      <c r="M43" t="s">
        <v>554</v>
      </c>
      <c r="N43" t="s">
        <v>80</v>
      </c>
      <c r="O43" t="s">
        <v>554</v>
      </c>
    </row>
    <row r="44" spans="1:15" x14ac:dyDescent="0.25">
      <c r="A44" t="s">
        <v>388</v>
      </c>
      <c r="B44" s="29" t="s">
        <v>84</v>
      </c>
      <c r="D44" t="s">
        <v>23</v>
      </c>
      <c r="E44">
        <v>20</v>
      </c>
      <c r="G44" s="29" t="s">
        <v>612</v>
      </c>
      <c r="H44" t="s">
        <v>466</v>
      </c>
      <c r="I44">
        <v>7</v>
      </c>
      <c r="J44">
        <v>6</v>
      </c>
      <c r="K44">
        <v>44367</v>
      </c>
      <c r="L44" t="s">
        <v>80</v>
      </c>
      <c r="M44" t="s">
        <v>555</v>
      </c>
      <c r="N44" t="s">
        <v>80</v>
      </c>
      <c r="O44" t="s">
        <v>555</v>
      </c>
    </row>
    <row r="45" spans="1:15" x14ac:dyDescent="0.25">
      <c r="A45" t="s">
        <v>388</v>
      </c>
      <c r="B45" s="29" t="s">
        <v>84</v>
      </c>
      <c r="D45" t="s">
        <v>23</v>
      </c>
      <c r="E45">
        <v>20</v>
      </c>
      <c r="F45" t="s">
        <v>80</v>
      </c>
      <c r="G45" s="29" t="s">
        <v>71</v>
      </c>
      <c r="H45" t="s">
        <v>136</v>
      </c>
      <c r="I45">
        <v>3</v>
      </c>
      <c r="J45">
        <v>6</v>
      </c>
      <c r="K45">
        <v>44367</v>
      </c>
      <c r="L45" t="s">
        <v>80</v>
      </c>
      <c r="M45" t="s">
        <v>555</v>
      </c>
      <c r="N45" t="s">
        <v>80</v>
      </c>
      <c r="O45" t="s">
        <v>555</v>
      </c>
    </row>
    <row r="46" spans="1:15" x14ac:dyDescent="0.25">
      <c r="A46" t="s">
        <v>388</v>
      </c>
      <c r="B46" s="29" t="s">
        <v>84</v>
      </c>
      <c r="D46" t="s">
        <v>24</v>
      </c>
      <c r="E46">
        <v>20</v>
      </c>
      <c r="F46" t="s">
        <v>80</v>
      </c>
      <c r="G46" s="29" t="s">
        <v>225</v>
      </c>
      <c r="H46" t="s">
        <v>145</v>
      </c>
      <c r="I46">
        <v>6</v>
      </c>
      <c r="J46">
        <v>6</v>
      </c>
      <c r="K46">
        <v>44367</v>
      </c>
      <c r="L46" t="s">
        <v>80</v>
      </c>
      <c r="M46" t="s">
        <v>555</v>
      </c>
      <c r="N46" t="s">
        <v>80</v>
      </c>
      <c r="O46" t="s">
        <v>555</v>
      </c>
    </row>
    <row r="47" spans="1:15" x14ac:dyDescent="0.25">
      <c r="A47" t="s">
        <v>388</v>
      </c>
      <c r="B47" s="29" t="s">
        <v>84</v>
      </c>
      <c r="D47" t="s">
        <v>23</v>
      </c>
      <c r="E47">
        <v>20</v>
      </c>
      <c r="G47" s="29" t="s">
        <v>71</v>
      </c>
      <c r="H47" t="s">
        <v>127</v>
      </c>
      <c r="I47">
        <v>4</v>
      </c>
      <c r="J47">
        <v>6</v>
      </c>
      <c r="K47">
        <v>44367</v>
      </c>
      <c r="L47" t="s">
        <v>80</v>
      </c>
      <c r="M47" t="s">
        <v>555</v>
      </c>
      <c r="N47" t="s">
        <v>80</v>
      </c>
      <c r="O47" t="s">
        <v>555</v>
      </c>
    </row>
    <row r="48" spans="1:15" x14ac:dyDescent="0.25">
      <c r="A48" t="s">
        <v>388</v>
      </c>
      <c r="B48" s="29" t="s">
        <v>84</v>
      </c>
      <c r="D48" t="s">
        <v>23</v>
      </c>
      <c r="E48">
        <v>20</v>
      </c>
      <c r="F48" t="s">
        <v>80</v>
      </c>
      <c r="G48" s="29" t="s">
        <v>495</v>
      </c>
      <c r="H48" t="s">
        <v>314</v>
      </c>
      <c r="I48">
        <v>7</v>
      </c>
      <c r="J48">
        <v>6</v>
      </c>
      <c r="K48">
        <v>44367</v>
      </c>
      <c r="L48" t="s">
        <v>80</v>
      </c>
      <c r="M48" t="s">
        <v>555</v>
      </c>
      <c r="N48" t="s">
        <v>80</v>
      </c>
      <c r="O48" t="s">
        <v>555</v>
      </c>
    </row>
    <row r="49" spans="1:15" x14ac:dyDescent="0.25">
      <c r="A49" t="s">
        <v>102</v>
      </c>
      <c r="B49" s="29" t="s">
        <v>84</v>
      </c>
      <c r="D49" t="s">
        <v>25</v>
      </c>
      <c r="E49">
        <v>21</v>
      </c>
      <c r="F49" t="s">
        <v>80</v>
      </c>
      <c r="G49" s="29" t="s">
        <v>496</v>
      </c>
      <c r="H49" t="s">
        <v>497</v>
      </c>
      <c r="I49">
        <v>2</v>
      </c>
      <c r="J49">
        <v>6</v>
      </c>
      <c r="K49">
        <v>44368</v>
      </c>
      <c r="L49" t="s">
        <v>80</v>
      </c>
      <c r="M49" t="s">
        <v>557</v>
      </c>
      <c r="N49" t="s">
        <v>80</v>
      </c>
      <c r="O49" t="s">
        <v>557</v>
      </c>
    </row>
    <row r="50" spans="1:15" x14ac:dyDescent="0.25">
      <c r="A50" t="s">
        <v>413</v>
      </c>
      <c r="B50" s="29" t="s">
        <v>84</v>
      </c>
      <c r="D50" t="s">
        <v>24</v>
      </c>
      <c r="E50">
        <v>22</v>
      </c>
      <c r="F50" t="s">
        <v>80</v>
      </c>
      <c r="G50" s="29" t="s">
        <v>112</v>
      </c>
      <c r="H50" t="s">
        <v>226</v>
      </c>
      <c r="I50">
        <v>1</v>
      </c>
      <c r="J50">
        <v>6</v>
      </c>
      <c r="K50">
        <v>44369</v>
      </c>
      <c r="L50" t="s">
        <v>80</v>
      </c>
      <c r="M50" t="s">
        <v>565</v>
      </c>
      <c r="N50" t="s">
        <v>80</v>
      </c>
      <c r="O50" t="s">
        <v>565</v>
      </c>
    </row>
    <row r="51" spans="1:15" x14ac:dyDescent="0.25">
      <c r="A51" t="s">
        <v>428</v>
      </c>
      <c r="B51" s="29" t="s">
        <v>84</v>
      </c>
      <c r="D51" t="s">
        <v>22</v>
      </c>
      <c r="E51">
        <v>22</v>
      </c>
      <c r="F51">
        <v>23</v>
      </c>
      <c r="G51" s="29" t="s">
        <v>498</v>
      </c>
      <c r="H51" t="s">
        <v>227</v>
      </c>
      <c r="I51">
        <v>3</v>
      </c>
      <c r="J51">
        <v>6</v>
      </c>
      <c r="K51">
        <v>44369</v>
      </c>
      <c r="L51">
        <v>44370</v>
      </c>
      <c r="M51" t="s">
        <v>565</v>
      </c>
      <c r="N51" t="s">
        <v>566</v>
      </c>
      <c r="O51" t="s">
        <v>568</v>
      </c>
    </row>
    <row r="52" spans="1:15" x14ac:dyDescent="0.25">
      <c r="A52" t="s">
        <v>403</v>
      </c>
      <c r="B52" s="29" t="s">
        <v>84</v>
      </c>
      <c r="D52" t="s">
        <v>72</v>
      </c>
      <c r="E52">
        <v>23</v>
      </c>
      <c r="F52">
        <v>25</v>
      </c>
      <c r="G52" s="29" t="s">
        <v>228</v>
      </c>
      <c r="H52" t="s">
        <v>229</v>
      </c>
      <c r="I52">
        <v>2</v>
      </c>
      <c r="J52">
        <v>6</v>
      </c>
      <c r="K52">
        <v>44370</v>
      </c>
      <c r="L52">
        <v>44372</v>
      </c>
      <c r="M52" t="s">
        <v>566</v>
      </c>
      <c r="N52" t="s">
        <v>553</v>
      </c>
      <c r="O52" t="s">
        <v>571</v>
      </c>
    </row>
    <row r="53" spans="1:15" x14ac:dyDescent="0.25">
      <c r="A53" t="s">
        <v>414</v>
      </c>
      <c r="B53" s="29" t="s">
        <v>84</v>
      </c>
      <c r="D53" t="s">
        <v>24</v>
      </c>
      <c r="E53">
        <v>23</v>
      </c>
      <c r="F53" t="s">
        <v>80</v>
      </c>
      <c r="G53" s="29" t="s">
        <v>112</v>
      </c>
      <c r="H53" t="s">
        <v>230</v>
      </c>
      <c r="I53">
        <v>4</v>
      </c>
      <c r="J53">
        <v>6</v>
      </c>
      <c r="K53">
        <v>44370</v>
      </c>
      <c r="L53" t="s">
        <v>80</v>
      </c>
      <c r="M53" t="s">
        <v>566</v>
      </c>
      <c r="N53" t="s">
        <v>80</v>
      </c>
      <c r="O53" t="s">
        <v>566</v>
      </c>
    </row>
    <row r="54" spans="1:15" x14ac:dyDescent="0.25">
      <c r="A54" t="s">
        <v>414</v>
      </c>
      <c r="B54" s="29" t="s">
        <v>84</v>
      </c>
      <c r="D54" t="s">
        <v>25</v>
      </c>
      <c r="E54">
        <v>23</v>
      </c>
      <c r="G54" s="29" t="s">
        <v>470</v>
      </c>
      <c r="H54" t="s">
        <v>157</v>
      </c>
      <c r="I54">
        <v>2</v>
      </c>
      <c r="J54">
        <v>6</v>
      </c>
      <c r="K54">
        <v>44370</v>
      </c>
      <c r="L54" t="s">
        <v>80</v>
      </c>
      <c r="M54" t="s">
        <v>566</v>
      </c>
      <c r="N54" t="s">
        <v>80</v>
      </c>
      <c r="O54" t="s">
        <v>566</v>
      </c>
    </row>
    <row r="55" spans="1:15" x14ac:dyDescent="0.25">
      <c r="A55" t="s">
        <v>414</v>
      </c>
      <c r="B55" s="29" t="s">
        <v>84</v>
      </c>
      <c r="D55" t="s">
        <v>23</v>
      </c>
      <c r="E55">
        <v>23</v>
      </c>
      <c r="F55" t="s">
        <v>80</v>
      </c>
      <c r="G55" s="29" t="s">
        <v>472</v>
      </c>
      <c r="H55" t="s">
        <v>157</v>
      </c>
      <c r="I55">
        <v>2</v>
      </c>
      <c r="J55">
        <v>6</v>
      </c>
      <c r="K55">
        <v>44370</v>
      </c>
      <c r="L55" t="s">
        <v>80</v>
      </c>
      <c r="M55" t="s">
        <v>566</v>
      </c>
      <c r="N55" t="s">
        <v>80</v>
      </c>
      <c r="O55" t="s">
        <v>566</v>
      </c>
    </row>
    <row r="56" spans="1:15" x14ac:dyDescent="0.25">
      <c r="A56" t="s">
        <v>404</v>
      </c>
      <c r="B56" s="29" t="s">
        <v>84</v>
      </c>
      <c r="D56" t="s">
        <v>25</v>
      </c>
      <c r="E56">
        <v>24</v>
      </c>
      <c r="F56" t="s">
        <v>80</v>
      </c>
      <c r="G56" s="29" t="s">
        <v>231</v>
      </c>
      <c r="H56" t="s">
        <v>232</v>
      </c>
      <c r="I56">
        <v>4</v>
      </c>
      <c r="J56">
        <v>6</v>
      </c>
      <c r="K56">
        <v>44371</v>
      </c>
      <c r="L56" t="s">
        <v>80</v>
      </c>
      <c r="M56" t="s">
        <v>558</v>
      </c>
      <c r="N56" t="s">
        <v>80</v>
      </c>
      <c r="O56" t="s">
        <v>558</v>
      </c>
    </row>
    <row r="57" spans="1:15" x14ac:dyDescent="0.25">
      <c r="A57" t="s">
        <v>406</v>
      </c>
      <c r="B57" s="29" t="s">
        <v>84</v>
      </c>
      <c r="D57" t="s">
        <v>24</v>
      </c>
      <c r="E57">
        <v>25</v>
      </c>
      <c r="F57" t="s">
        <v>80</v>
      </c>
      <c r="G57" s="29" t="s">
        <v>112</v>
      </c>
      <c r="H57" t="s">
        <v>233</v>
      </c>
      <c r="I57">
        <v>2</v>
      </c>
      <c r="J57">
        <v>6</v>
      </c>
      <c r="K57">
        <v>44372</v>
      </c>
      <c r="L57" t="s">
        <v>80</v>
      </c>
      <c r="M57" t="s">
        <v>553</v>
      </c>
      <c r="N57" t="s">
        <v>80</v>
      </c>
      <c r="O57" t="s">
        <v>553</v>
      </c>
    </row>
    <row r="58" spans="1:15" x14ac:dyDescent="0.25">
      <c r="A58" t="s">
        <v>429</v>
      </c>
      <c r="B58" s="29" t="s">
        <v>84</v>
      </c>
      <c r="D58" t="s">
        <v>61</v>
      </c>
      <c r="E58">
        <v>25</v>
      </c>
      <c r="F58">
        <v>27</v>
      </c>
      <c r="G58" s="29" t="s">
        <v>234</v>
      </c>
      <c r="H58" t="s">
        <v>235</v>
      </c>
      <c r="I58">
        <v>3</v>
      </c>
      <c r="J58">
        <v>6</v>
      </c>
      <c r="K58">
        <v>44372</v>
      </c>
      <c r="L58">
        <v>44374</v>
      </c>
      <c r="M58" t="s">
        <v>553</v>
      </c>
      <c r="N58" t="s">
        <v>555</v>
      </c>
      <c r="O58" t="s">
        <v>562</v>
      </c>
    </row>
    <row r="59" spans="1:15" x14ac:dyDescent="0.25">
      <c r="A59" t="s">
        <v>406</v>
      </c>
      <c r="B59" s="29" t="s">
        <v>84</v>
      </c>
      <c r="D59" t="s">
        <v>24</v>
      </c>
      <c r="E59">
        <v>25</v>
      </c>
      <c r="F59" t="s">
        <v>80</v>
      </c>
      <c r="G59" s="29" t="s">
        <v>236</v>
      </c>
      <c r="H59" t="s">
        <v>237</v>
      </c>
      <c r="I59">
        <v>4</v>
      </c>
      <c r="J59">
        <v>6</v>
      </c>
      <c r="K59">
        <v>44372</v>
      </c>
      <c r="L59" t="s">
        <v>80</v>
      </c>
      <c r="M59" t="s">
        <v>553</v>
      </c>
      <c r="N59" t="s">
        <v>80</v>
      </c>
      <c r="O59" t="s">
        <v>553</v>
      </c>
    </row>
    <row r="60" spans="1:15" x14ac:dyDescent="0.25">
      <c r="A60" t="s">
        <v>406</v>
      </c>
      <c r="B60" s="29" t="s">
        <v>84</v>
      </c>
      <c r="D60" t="s">
        <v>25</v>
      </c>
      <c r="E60">
        <v>25</v>
      </c>
      <c r="F60" t="s">
        <v>80</v>
      </c>
      <c r="G60" s="29" t="s">
        <v>144</v>
      </c>
      <c r="H60" t="s">
        <v>238</v>
      </c>
      <c r="I60">
        <v>5</v>
      </c>
      <c r="J60">
        <v>6</v>
      </c>
      <c r="K60">
        <v>44372</v>
      </c>
      <c r="L60" t="s">
        <v>80</v>
      </c>
      <c r="M60" t="s">
        <v>553</v>
      </c>
      <c r="N60" t="s">
        <v>80</v>
      </c>
      <c r="O60" t="s">
        <v>553</v>
      </c>
    </row>
    <row r="61" spans="1:15" x14ac:dyDescent="0.25">
      <c r="A61" t="s">
        <v>406</v>
      </c>
      <c r="B61" s="29" t="s">
        <v>84</v>
      </c>
      <c r="D61" t="s">
        <v>24</v>
      </c>
      <c r="E61">
        <v>25</v>
      </c>
      <c r="G61" s="29" t="s">
        <v>112</v>
      </c>
      <c r="H61" t="s">
        <v>308</v>
      </c>
      <c r="I61">
        <v>7</v>
      </c>
      <c r="J61">
        <v>6</v>
      </c>
      <c r="K61">
        <v>44372</v>
      </c>
      <c r="L61" t="s">
        <v>80</v>
      </c>
      <c r="M61" t="s">
        <v>553</v>
      </c>
      <c r="N61" t="s">
        <v>80</v>
      </c>
      <c r="O61" t="s">
        <v>553</v>
      </c>
    </row>
    <row r="62" spans="1:15" x14ac:dyDescent="0.25">
      <c r="A62" t="s">
        <v>430</v>
      </c>
      <c r="B62" s="29" t="s">
        <v>84</v>
      </c>
      <c r="D62" t="s">
        <v>23</v>
      </c>
      <c r="E62">
        <v>26</v>
      </c>
      <c r="G62" s="29" t="s">
        <v>622</v>
      </c>
      <c r="H62" t="s">
        <v>589</v>
      </c>
      <c r="I62">
        <v>7</v>
      </c>
      <c r="J62">
        <v>6</v>
      </c>
      <c r="K62">
        <v>44373</v>
      </c>
      <c r="L62" t="s">
        <v>80</v>
      </c>
      <c r="M62" t="s">
        <v>554</v>
      </c>
      <c r="N62" t="s">
        <v>80</v>
      </c>
      <c r="O62" t="s">
        <v>554</v>
      </c>
    </row>
    <row r="63" spans="1:15" x14ac:dyDescent="0.25">
      <c r="A63" t="s">
        <v>98</v>
      </c>
      <c r="B63" s="29" t="s">
        <v>84</v>
      </c>
      <c r="D63" t="s">
        <v>19</v>
      </c>
      <c r="E63">
        <v>26</v>
      </c>
      <c r="F63">
        <v>27</v>
      </c>
      <c r="G63" s="29" t="s">
        <v>239</v>
      </c>
      <c r="H63" t="s">
        <v>214</v>
      </c>
      <c r="I63">
        <v>1</v>
      </c>
      <c r="J63">
        <v>6</v>
      </c>
      <c r="K63">
        <v>44373</v>
      </c>
      <c r="L63">
        <v>44374</v>
      </c>
      <c r="M63" t="s">
        <v>554</v>
      </c>
      <c r="N63" t="s">
        <v>555</v>
      </c>
      <c r="O63" t="s">
        <v>556</v>
      </c>
    </row>
    <row r="64" spans="1:15" x14ac:dyDescent="0.25">
      <c r="A64" t="s">
        <v>98</v>
      </c>
      <c r="B64" s="29" t="s">
        <v>84</v>
      </c>
      <c r="D64" t="s">
        <v>19</v>
      </c>
      <c r="E64">
        <v>26</v>
      </c>
      <c r="F64">
        <v>27</v>
      </c>
      <c r="G64" s="29" t="s">
        <v>240</v>
      </c>
      <c r="H64" t="s">
        <v>241</v>
      </c>
      <c r="I64">
        <v>2</v>
      </c>
      <c r="J64">
        <v>6</v>
      </c>
      <c r="K64">
        <v>44373</v>
      </c>
      <c r="L64">
        <v>44374</v>
      </c>
      <c r="M64" t="s">
        <v>554</v>
      </c>
      <c r="N64" t="s">
        <v>555</v>
      </c>
      <c r="O64" t="s">
        <v>556</v>
      </c>
    </row>
    <row r="65" spans="1:15" x14ac:dyDescent="0.25">
      <c r="A65" t="s">
        <v>430</v>
      </c>
      <c r="B65" s="29" t="s">
        <v>84</v>
      </c>
      <c r="D65" t="s">
        <v>24</v>
      </c>
      <c r="E65">
        <v>26</v>
      </c>
      <c r="F65" t="s">
        <v>80</v>
      </c>
      <c r="G65" s="29" t="s">
        <v>631</v>
      </c>
      <c r="H65" t="s">
        <v>161</v>
      </c>
      <c r="I65">
        <v>4</v>
      </c>
      <c r="J65">
        <v>6</v>
      </c>
      <c r="K65">
        <v>44373</v>
      </c>
      <c r="L65" t="s">
        <v>80</v>
      </c>
      <c r="M65" t="s">
        <v>554</v>
      </c>
      <c r="N65" t="s">
        <v>80</v>
      </c>
      <c r="O65" t="s">
        <v>554</v>
      </c>
    </row>
    <row r="66" spans="1:15" x14ac:dyDescent="0.25">
      <c r="A66" t="s">
        <v>98</v>
      </c>
      <c r="B66" s="29" t="s">
        <v>84</v>
      </c>
      <c r="D66" t="s">
        <v>19</v>
      </c>
      <c r="E66">
        <v>26</v>
      </c>
      <c r="F66">
        <v>27</v>
      </c>
      <c r="G66" s="29" t="s">
        <v>242</v>
      </c>
      <c r="H66" t="s">
        <v>243</v>
      </c>
      <c r="I66">
        <v>5</v>
      </c>
      <c r="J66">
        <v>6</v>
      </c>
      <c r="K66">
        <v>44373</v>
      </c>
      <c r="L66">
        <v>44374</v>
      </c>
      <c r="M66" t="s">
        <v>554</v>
      </c>
      <c r="N66" t="s">
        <v>555</v>
      </c>
      <c r="O66" t="s">
        <v>556</v>
      </c>
    </row>
    <row r="67" spans="1:15" x14ac:dyDescent="0.25">
      <c r="A67" t="s">
        <v>430</v>
      </c>
      <c r="B67" s="29" t="s">
        <v>84</v>
      </c>
      <c r="D67" t="s">
        <v>25</v>
      </c>
      <c r="E67">
        <v>26</v>
      </c>
      <c r="G67" s="29" t="s">
        <v>512</v>
      </c>
      <c r="H67" t="s">
        <v>308</v>
      </c>
      <c r="I67">
        <v>7</v>
      </c>
      <c r="J67">
        <v>6</v>
      </c>
      <c r="K67">
        <v>44373</v>
      </c>
      <c r="L67" t="s">
        <v>80</v>
      </c>
      <c r="M67" t="s">
        <v>554</v>
      </c>
      <c r="N67" t="s">
        <v>80</v>
      </c>
      <c r="O67" t="s">
        <v>554</v>
      </c>
    </row>
    <row r="68" spans="1:15" x14ac:dyDescent="0.25">
      <c r="A68" t="s">
        <v>103</v>
      </c>
      <c r="B68" s="29" t="s">
        <v>84</v>
      </c>
      <c r="D68" t="s">
        <v>23</v>
      </c>
      <c r="E68">
        <v>27</v>
      </c>
      <c r="G68" s="29" t="s">
        <v>623</v>
      </c>
      <c r="H68" t="s">
        <v>466</v>
      </c>
      <c r="I68">
        <v>7</v>
      </c>
      <c r="J68">
        <v>6</v>
      </c>
      <c r="K68">
        <v>44374</v>
      </c>
      <c r="L68" t="s">
        <v>80</v>
      </c>
      <c r="M68" t="s">
        <v>555</v>
      </c>
      <c r="N68" t="s">
        <v>80</v>
      </c>
      <c r="O68" t="s">
        <v>555</v>
      </c>
    </row>
    <row r="69" spans="1:15" x14ac:dyDescent="0.25">
      <c r="A69" t="s">
        <v>103</v>
      </c>
      <c r="B69" s="29" t="s">
        <v>84</v>
      </c>
      <c r="D69" t="s">
        <v>23</v>
      </c>
      <c r="E69">
        <v>27</v>
      </c>
      <c r="G69" s="29" t="s">
        <v>471</v>
      </c>
      <c r="H69" t="s">
        <v>352</v>
      </c>
      <c r="I69">
        <v>7</v>
      </c>
      <c r="J69">
        <v>6</v>
      </c>
      <c r="K69">
        <v>44374</v>
      </c>
      <c r="L69" t="s">
        <v>80</v>
      </c>
      <c r="M69" t="s">
        <v>555</v>
      </c>
      <c r="N69" t="s">
        <v>80</v>
      </c>
      <c r="O69" t="s">
        <v>555</v>
      </c>
    </row>
    <row r="70" spans="1:15" x14ac:dyDescent="0.25">
      <c r="A70" t="s">
        <v>103</v>
      </c>
      <c r="B70" s="29" t="s">
        <v>84</v>
      </c>
      <c r="D70" t="s">
        <v>24</v>
      </c>
      <c r="E70">
        <v>27</v>
      </c>
      <c r="F70" t="s">
        <v>80</v>
      </c>
      <c r="G70" s="29" t="s">
        <v>244</v>
      </c>
      <c r="H70" t="s">
        <v>245</v>
      </c>
      <c r="I70">
        <v>6</v>
      </c>
      <c r="J70">
        <v>6</v>
      </c>
      <c r="K70">
        <v>44374</v>
      </c>
      <c r="L70" t="s">
        <v>80</v>
      </c>
      <c r="M70" t="s">
        <v>555</v>
      </c>
      <c r="N70" t="s">
        <v>80</v>
      </c>
      <c r="O70" t="s">
        <v>555</v>
      </c>
    </row>
    <row r="71" spans="1:15" x14ac:dyDescent="0.25">
      <c r="A71" t="s">
        <v>104</v>
      </c>
      <c r="B71" s="29" t="s">
        <v>84</v>
      </c>
      <c r="D71" t="s">
        <v>24</v>
      </c>
      <c r="E71">
        <v>28</v>
      </c>
      <c r="F71" t="s">
        <v>80</v>
      </c>
      <c r="G71" s="29" t="s">
        <v>112</v>
      </c>
      <c r="H71" t="s">
        <v>186</v>
      </c>
      <c r="I71">
        <v>1</v>
      </c>
      <c r="J71">
        <v>6</v>
      </c>
      <c r="K71">
        <v>44375</v>
      </c>
      <c r="L71" t="s">
        <v>80</v>
      </c>
      <c r="M71" t="s">
        <v>557</v>
      </c>
      <c r="N71" t="s">
        <v>80</v>
      </c>
      <c r="O71" t="s">
        <v>557</v>
      </c>
    </row>
    <row r="72" spans="1:15" x14ac:dyDescent="0.25">
      <c r="A72" t="s">
        <v>104</v>
      </c>
      <c r="B72" s="29" t="s">
        <v>84</v>
      </c>
      <c r="D72" t="s">
        <v>24</v>
      </c>
      <c r="E72">
        <v>28</v>
      </c>
      <c r="F72" t="s">
        <v>80</v>
      </c>
      <c r="G72" s="29" t="s">
        <v>499</v>
      </c>
      <c r="H72" t="s">
        <v>251</v>
      </c>
      <c r="I72">
        <v>3</v>
      </c>
      <c r="J72">
        <v>6</v>
      </c>
      <c r="K72">
        <v>44375</v>
      </c>
      <c r="L72" t="s">
        <v>80</v>
      </c>
      <c r="M72" t="s">
        <v>557</v>
      </c>
      <c r="N72" t="s">
        <v>80</v>
      </c>
      <c r="O72" t="s">
        <v>557</v>
      </c>
    </row>
    <row r="73" spans="1:15" x14ac:dyDescent="0.25">
      <c r="A73" t="s">
        <v>540</v>
      </c>
      <c r="B73" s="29" t="s">
        <v>84</v>
      </c>
      <c r="D73" t="s">
        <v>22</v>
      </c>
      <c r="E73">
        <v>30</v>
      </c>
      <c r="F73" t="s">
        <v>531</v>
      </c>
      <c r="G73" s="29" t="s">
        <v>500</v>
      </c>
      <c r="H73" t="s">
        <v>246</v>
      </c>
      <c r="I73">
        <v>1</v>
      </c>
      <c r="J73">
        <v>6</v>
      </c>
      <c r="K73">
        <v>44377</v>
      </c>
      <c r="L73">
        <v>44378</v>
      </c>
      <c r="M73" t="s">
        <v>566</v>
      </c>
      <c r="N73" t="s">
        <v>558</v>
      </c>
      <c r="O73" t="s">
        <v>570</v>
      </c>
    </row>
    <row r="74" spans="1:15" x14ac:dyDescent="0.25">
      <c r="A74" t="s">
        <v>540</v>
      </c>
      <c r="B74" s="29" t="s">
        <v>84</v>
      </c>
      <c r="D74" t="s">
        <v>21</v>
      </c>
      <c r="E74">
        <v>30</v>
      </c>
      <c r="F74" t="s">
        <v>531</v>
      </c>
      <c r="G74" s="29" t="s">
        <v>247</v>
      </c>
      <c r="H74" t="s">
        <v>248</v>
      </c>
      <c r="I74">
        <v>1</v>
      </c>
      <c r="J74">
        <v>6</v>
      </c>
      <c r="K74">
        <v>44377</v>
      </c>
      <c r="L74">
        <v>44378</v>
      </c>
      <c r="M74" t="s">
        <v>566</v>
      </c>
      <c r="N74" t="s">
        <v>558</v>
      </c>
      <c r="O74" t="s">
        <v>570</v>
      </c>
    </row>
    <row r="75" spans="1:15" x14ac:dyDescent="0.25">
      <c r="A75" s="124" t="s">
        <v>540</v>
      </c>
      <c r="B75" s="29" t="s">
        <v>84</v>
      </c>
      <c r="C75" s="124"/>
      <c r="D75" s="124" t="s">
        <v>21</v>
      </c>
      <c r="E75" s="124">
        <v>30</v>
      </c>
      <c r="F75" s="124" t="s">
        <v>531</v>
      </c>
      <c r="G75" s="29" t="s">
        <v>249</v>
      </c>
      <c r="H75" s="124" t="s">
        <v>248</v>
      </c>
      <c r="I75" s="124">
        <v>1</v>
      </c>
      <c r="J75" s="124">
        <v>6</v>
      </c>
      <c r="K75" s="124">
        <v>44377</v>
      </c>
      <c r="L75" s="124">
        <v>44378</v>
      </c>
      <c r="M75" s="124" t="s">
        <v>566</v>
      </c>
      <c r="N75" s="124" t="s">
        <v>558</v>
      </c>
      <c r="O75" s="124" t="s">
        <v>570</v>
      </c>
    </row>
    <row r="76" spans="1:15" x14ac:dyDescent="0.25">
      <c r="A76" s="124" t="s">
        <v>418</v>
      </c>
      <c r="B76" s="29" t="s">
        <v>84</v>
      </c>
      <c r="C76" s="124"/>
      <c r="D76" s="124" t="s">
        <v>24</v>
      </c>
      <c r="E76" s="124">
        <v>30</v>
      </c>
      <c r="F76" s="124" t="s">
        <v>80</v>
      </c>
      <c r="G76" s="29" t="s">
        <v>66</v>
      </c>
      <c r="H76" s="124" t="s">
        <v>250</v>
      </c>
      <c r="I76" s="124">
        <v>5</v>
      </c>
      <c r="J76" s="124">
        <v>6</v>
      </c>
      <c r="K76" s="124">
        <v>44377</v>
      </c>
      <c r="L76" s="124" t="s">
        <v>80</v>
      </c>
      <c r="M76" s="124" t="s">
        <v>566</v>
      </c>
      <c r="N76" s="124" t="s">
        <v>80</v>
      </c>
      <c r="O76" s="124" t="s">
        <v>566</v>
      </c>
    </row>
  </sheetData>
  <phoneticPr fontId="5" type="noConversion"/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A1F0B-8AAF-4335-A6CF-8B6D13618E19}">
  <dimension ref="A1:O74"/>
  <sheetViews>
    <sheetView workbookViewId="0"/>
  </sheetViews>
  <sheetFormatPr defaultRowHeight="15" x14ac:dyDescent="0.25"/>
  <cols>
    <col min="1" max="1" width="12.5703125" bestFit="1" customWidth="1"/>
    <col min="2" max="2" width="8.28515625" bestFit="1" customWidth="1"/>
    <col min="3" max="3" width="28" bestFit="1" customWidth="1"/>
    <col min="4" max="4" width="27.7109375" bestFit="1" customWidth="1"/>
    <col min="5" max="5" width="12.5703125" bestFit="1" customWidth="1"/>
    <col min="6" max="6" width="11.28515625" bestFit="1" customWidth="1"/>
    <col min="7" max="7" width="77.7109375" bestFit="1" customWidth="1"/>
    <col min="8" max="8" width="22" bestFit="1" customWidth="1"/>
    <col min="9" max="9" width="7.5703125" bestFit="1" customWidth="1"/>
    <col min="10" max="10" width="11.5703125" bestFit="1" customWidth="1"/>
    <col min="11" max="11" width="18.140625" bestFit="1" customWidth="1"/>
    <col min="12" max="12" width="16.85546875" bestFit="1" customWidth="1"/>
    <col min="13" max="13" width="14.7109375" bestFit="1" customWidth="1"/>
    <col min="14" max="14" width="13.42578125" bestFit="1" customWidth="1"/>
    <col min="15" max="15" width="11.5703125" bestFit="1" customWidth="1"/>
    <col min="16" max="16" width="7.5703125" customWidth="1"/>
  </cols>
  <sheetData>
    <row r="1" spans="1:15" x14ac:dyDescent="0.25">
      <c r="A1" t="s">
        <v>29</v>
      </c>
      <c r="B1" t="s">
        <v>35</v>
      </c>
      <c r="C1" t="s">
        <v>18</v>
      </c>
      <c r="D1" t="s">
        <v>17</v>
      </c>
      <c r="E1" t="s">
        <v>73</v>
      </c>
      <c r="F1" t="s">
        <v>74</v>
      </c>
      <c r="G1" t="s">
        <v>31</v>
      </c>
      <c r="H1" t="s">
        <v>10</v>
      </c>
      <c r="I1" t="s">
        <v>26</v>
      </c>
      <c r="J1" t="s">
        <v>454</v>
      </c>
      <c r="K1" t="s">
        <v>549</v>
      </c>
      <c r="L1" t="s">
        <v>550</v>
      </c>
      <c r="M1" t="s">
        <v>551</v>
      </c>
      <c r="N1" t="s">
        <v>552</v>
      </c>
      <c r="O1" t="s">
        <v>30</v>
      </c>
    </row>
    <row r="2" spans="1:15" x14ac:dyDescent="0.25">
      <c r="A2" t="s">
        <v>80</v>
      </c>
      <c r="B2" s="29" t="s">
        <v>85</v>
      </c>
      <c r="F2" t="s">
        <v>80</v>
      </c>
      <c r="G2" s="29" t="s">
        <v>5</v>
      </c>
      <c r="J2">
        <v>7</v>
      </c>
      <c r="K2" t="s">
        <v>80</v>
      </c>
      <c r="L2" t="s">
        <v>80</v>
      </c>
      <c r="M2" t="s">
        <v>80</v>
      </c>
      <c r="N2" t="s">
        <v>80</v>
      </c>
      <c r="O2" t="s">
        <v>80</v>
      </c>
    </row>
    <row r="3" spans="1:15" x14ac:dyDescent="0.25">
      <c r="A3" t="s">
        <v>431</v>
      </c>
      <c r="B3" s="29" t="s">
        <v>85</v>
      </c>
      <c r="D3" t="s">
        <v>61</v>
      </c>
      <c r="E3">
        <v>1</v>
      </c>
      <c r="F3">
        <v>3</v>
      </c>
      <c r="G3" s="29" t="s">
        <v>501</v>
      </c>
      <c r="H3" t="s">
        <v>168</v>
      </c>
      <c r="I3">
        <v>2</v>
      </c>
      <c r="J3">
        <v>7</v>
      </c>
      <c r="K3">
        <v>44378</v>
      </c>
      <c r="L3">
        <v>44380</v>
      </c>
      <c r="M3" t="s">
        <v>558</v>
      </c>
      <c r="N3" t="s">
        <v>554</v>
      </c>
      <c r="O3" t="s">
        <v>559</v>
      </c>
    </row>
    <row r="4" spans="1:15" x14ac:dyDescent="0.25">
      <c r="A4" t="s">
        <v>391</v>
      </c>
      <c r="B4" s="29" t="s">
        <v>85</v>
      </c>
      <c r="D4" t="s">
        <v>24</v>
      </c>
      <c r="E4">
        <v>1</v>
      </c>
      <c r="F4" t="s">
        <v>80</v>
      </c>
      <c r="G4" s="29" t="s">
        <v>112</v>
      </c>
      <c r="H4" t="s">
        <v>201</v>
      </c>
      <c r="I4">
        <v>4</v>
      </c>
      <c r="J4">
        <v>7</v>
      </c>
      <c r="K4">
        <v>44378</v>
      </c>
      <c r="L4" t="s">
        <v>80</v>
      </c>
      <c r="M4" t="s">
        <v>558</v>
      </c>
      <c r="N4" t="s">
        <v>80</v>
      </c>
      <c r="O4" t="s">
        <v>558</v>
      </c>
    </row>
    <row r="5" spans="1:15" x14ac:dyDescent="0.25">
      <c r="A5" t="s">
        <v>432</v>
      </c>
      <c r="B5" s="29" t="s">
        <v>85</v>
      </c>
      <c r="D5" t="s">
        <v>19</v>
      </c>
      <c r="E5">
        <v>2</v>
      </c>
      <c r="F5">
        <v>3</v>
      </c>
      <c r="G5" s="29" t="s">
        <v>252</v>
      </c>
      <c r="H5" t="s">
        <v>59</v>
      </c>
      <c r="I5">
        <v>3</v>
      </c>
      <c r="J5">
        <v>7</v>
      </c>
      <c r="K5">
        <v>44379</v>
      </c>
      <c r="L5">
        <v>44380</v>
      </c>
      <c r="M5" t="s">
        <v>553</v>
      </c>
      <c r="N5" t="s">
        <v>554</v>
      </c>
      <c r="O5" t="s">
        <v>561</v>
      </c>
    </row>
    <row r="6" spans="1:15" x14ac:dyDescent="0.25">
      <c r="A6" t="s">
        <v>392</v>
      </c>
      <c r="B6" s="29" t="s">
        <v>85</v>
      </c>
      <c r="D6" t="s">
        <v>24</v>
      </c>
      <c r="E6">
        <v>2</v>
      </c>
      <c r="G6" s="29" t="s">
        <v>112</v>
      </c>
      <c r="H6" t="s">
        <v>592</v>
      </c>
      <c r="I6">
        <v>2</v>
      </c>
      <c r="J6">
        <v>7</v>
      </c>
      <c r="K6">
        <v>44379</v>
      </c>
      <c r="L6" t="s">
        <v>80</v>
      </c>
      <c r="M6" t="s">
        <v>553</v>
      </c>
      <c r="N6" t="s">
        <v>80</v>
      </c>
      <c r="O6" t="s">
        <v>553</v>
      </c>
    </row>
    <row r="7" spans="1:15" x14ac:dyDescent="0.25">
      <c r="A7" t="s">
        <v>393</v>
      </c>
      <c r="B7" s="29" t="s">
        <v>85</v>
      </c>
      <c r="D7" t="s">
        <v>25</v>
      </c>
      <c r="E7">
        <v>3</v>
      </c>
      <c r="F7" t="s">
        <v>80</v>
      </c>
      <c r="G7" s="29" t="s">
        <v>254</v>
      </c>
      <c r="H7" t="s">
        <v>255</v>
      </c>
      <c r="I7">
        <v>1</v>
      </c>
      <c r="J7">
        <v>7</v>
      </c>
      <c r="K7">
        <v>44380</v>
      </c>
      <c r="L7" t="s">
        <v>80</v>
      </c>
      <c r="M7" t="s">
        <v>554</v>
      </c>
      <c r="N7" t="s">
        <v>80</v>
      </c>
      <c r="O7" t="s">
        <v>554</v>
      </c>
    </row>
    <row r="8" spans="1:15" x14ac:dyDescent="0.25">
      <c r="A8" t="s">
        <v>393</v>
      </c>
      <c r="B8" s="29" t="s">
        <v>85</v>
      </c>
      <c r="D8" t="s">
        <v>25</v>
      </c>
      <c r="E8">
        <v>3</v>
      </c>
      <c r="F8" t="s">
        <v>80</v>
      </c>
      <c r="G8" s="29" t="s">
        <v>502</v>
      </c>
      <c r="H8" t="s">
        <v>468</v>
      </c>
      <c r="I8">
        <v>7</v>
      </c>
      <c r="J8">
        <v>7</v>
      </c>
      <c r="K8">
        <v>44380</v>
      </c>
      <c r="L8" t="s">
        <v>80</v>
      </c>
      <c r="M8" t="s">
        <v>554</v>
      </c>
      <c r="N8" t="s">
        <v>80</v>
      </c>
      <c r="O8" t="s">
        <v>554</v>
      </c>
    </row>
    <row r="9" spans="1:15" x14ac:dyDescent="0.25">
      <c r="A9" t="s">
        <v>433</v>
      </c>
      <c r="B9" s="29" t="s">
        <v>85</v>
      </c>
      <c r="D9" t="s">
        <v>19</v>
      </c>
      <c r="E9">
        <v>3</v>
      </c>
      <c r="F9">
        <v>4</v>
      </c>
      <c r="G9" s="29" t="s">
        <v>256</v>
      </c>
      <c r="H9" t="s">
        <v>47</v>
      </c>
      <c r="I9">
        <v>5</v>
      </c>
      <c r="J9">
        <v>7</v>
      </c>
      <c r="K9">
        <v>44380</v>
      </c>
      <c r="L9">
        <v>44381</v>
      </c>
      <c r="M9" t="s">
        <v>554</v>
      </c>
      <c r="N9" t="s">
        <v>555</v>
      </c>
      <c r="O9" t="s">
        <v>556</v>
      </c>
    </row>
    <row r="10" spans="1:15" x14ac:dyDescent="0.25">
      <c r="A10" t="s">
        <v>433</v>
      </c>
      <c r="B10" s="29" t="s">
        <v>85</v>
      </c>
      <c r="D10" t="s">
        <v>22</v>
      </c>
      <c r="E10">
        <v>3</v>
      </c>
      <c r="F10">
        <v>4</v>
      </c>
      <c r="G10" s="29" t="s">
        <v>257</v>
      </c>
      <c r="H10" t="s">
        <v>134</v>
      </c>
      <c r="I10">
        <v>6</v>
      </c>
      <c r="J10">
        <v>7</v>
      </c>
      <c r="K10">
        <v>44380</v>
      </c>
      <c r="L10">
        <v>44409</v>
      </c>
      <c r="M10" t="s">
        <v>554</v>
      </c>
      <c r="N10" t="s">
        <v>555</v>
      </c>
      <c r="O10" t="s">
        <v>556</v>
      </c>
    </row>
    <row r="11" spans="1:15" x14ac:dyDescent="0.25">
      <c r="A11" t="s">
        <v>433</v>
      </c>
      <c r="B11" s="29" t="s">
        <v>85</v>
      </c>
      <c r="D11" t="s">
        <v>19</v>
      </c>
      <c r="E11">
        <v>3</v>
      </c>
      <c r="F11">
        <v>4</v>
      </c>
      <c r="G11" s="29" t="s">
        <v>258</v>
      </c>
      <c r="H11" t="s">
        <v>259</v>
      </c>
      <c r="I11">
        <v>7</v>
      </c>
      <c r="J11">
        <v>7</v>
      </c>
      <c r="K11">
        <v>44380</v>
      </c>
      <c r="L11">
        <v>44381</v>
      </c>
      <c r="M11" t="s">
        <v>554</v>
      </c>
      <c r="N11" t="s">
        <v>555</v>
      </c>
      <c r="O11" t="s">
        <v>556</v>
      </c>
    </row>
    <row r="12" spans="1:15" x14ac:dyDescent="0.25">
      <c r="A12" t="s">
        <v>395</v>
      </c>
      <c r="B12" s="29" t="s">
        <v>85</v>
      </c>
      <c r="D12" t="s">
        <v>23</v>
      </c>
      <c r="E12">
        <v>4</v>
      </c>
      <c r="G12" s="29" t="s">
        <v>471</v>
      </c>
      <c r="H12" t="s">
        <v>352</v>
      </c>
      <c r="I12">
        <v>7</v>
      </c>
      <c r="J12">
        <v>7</v>
      </c>
      <c r="K12">
        <v>44381</v>
      </c>
      <c r="L12" t="s">
        <v>80</v>
      </c>
      <c r="M12" t="s">
        <v>555</v>
      </c>
      <c r="N12" t="s">
        <v>80</v>
      </c>
      <c r="O12" t="s">
        <v>555</v>
      </c>
    </row>
    <row r="13" spans="1:15" x14ac:dyDescent="0.25">
      <c r="A13" t="s">
        <v>421</v>
      </c>
      <c r="B13" s="29" t="s">
        <v>85</v>
      </c>
      <c r="D13" t="s">
        <v>24</v>
      </c>
      <c r="E13">
        <v>5</v>
      </c>
      <c r="F13" t="s">
        <v>80</v>
      </c>
      <c r="G13" s="29" t="s">
        <v>112</v>
      </c>
      <c r="H13" t="s">
        <v>123</v>
      </c>
      <c r="I13">
        <v>1</v>
      </c>
      <c r="J13">
        <v>7</v>
      </c>
      <c r="K13">
        <v>44382</v>
      </c>
      <c r="L13" t="s">
        <v>80</v>
      </c>
      <c r="M13" t="s">
        <v>557</v>
      </c>
      <c r="N13" t="s">
        <v>80</v>
      </c>
      <c r="O13" t="s">
        <v>557</v>
      </c>
    </row>
    <row r="14" spans="1:15" x14ac:dyDescent="0.25">
      <c r="A14" t="s">
        <v>421</v>
      </c>
      <c r="B14" s="29" t="s">
        <v>85</v>
      </c>
      <c r="D14" t="s">
        <v>24</v>
      </c>
      <c r="E14">
        <v>5</v>
      </c>
      <c r="F14" t="s">
        <v>80</v>
      </c>
      <c r="G14" s="29" t="s">
        <v>112</v>
      </c>
      <c r="H14" t="s">
        <v>260</v>
      </c>
      <c r="I14">
        <v>2</v>
      </c>
      <c r="J14">
        <v>7</v>
      </c>
      <c r="K14">
        <v>44382</v>
      </c>
      <c r="L14" t="s">
        <v>80</v>
      </c>
      <c r="M14" t="s">
        <v>557</v>
      </c>
      <c r="N14" t="s">
        <v>80</v>
      </c>
      <c r="O14" t="s">
        <v>557</v>
      </c>
    </row>
    <row r="15" spans="1:15" x14ac:dyDescent="0.25">
      <c r="A15" t="s">
        <v>421</v>
      </c>
      <c r="B15" s="29" t="s">
        <v>85</v>
      </c>
      <c r="D15" t="s">
        <v>25</v>
      </c>
      <c r="E15">
        <v>5</v>
      </c>
      <c r="F15" t="s">
        <v>80</v>
      </c>
      <c r="G15" s="29" t="s">
        <v>491</v>
      </c>
      <c r="H15" t="s">
        <v>303</v>
      </c>
      <c r="I15">
        <v>3</v>
      </c>
      <c r="J15">
        <v>7</v>
      </c>
      <c r="K15">
        <v>44382</v>
      </c>
      <c r="L15" t="s">
        <v>80</v>
      </c>
      <c r="M15" t="s">
        <v>557</v>
      </c>
      <c r="N15" t="s">
        <v>80</v>
      </c>
      <c r="O15" t="s">
        <v>557</v>
      </c>
    </row>
    <row r="16" spans="1:15" x14ac:dyDescent="0.25">
      <c r="A16" t="s">
        <v>421</v>
      </c>
      <c r="B16" s="29" t="s">
        <v>85</v>
      </c>
      <c r="D16" t="s">
        <v>23</v>
      </c>
      <c r="E16">
        <v>5</v>
      </c>
      <c r="G16" s="29" t="s">
        <v>471</v>
      </c>
      <c r="H16" t="s">
        <v>303</v>
      </c>
      <c r="I16">
        <v>3</v>
      </c>
      <c r="J16">
        <v>7</v>
      </c>
      <c r="K16">
        <v>44382</v>
      </c>
      <c r="L16" t="s">
        <v>80</v>
      </c>
      <c r="M16" t="s">
        <v>557</v>
      </c>
      <c r="N16" t="s">
        <v>80</v>
      </c>
      <c r="O16" t="s">
        <v>557</v>
      </c>
    </row>
    <row r="17" spans="1:15" x14ac:dyDescent="0.25">
      <c r="A17" t="s">
        <v>92</v>
      </c>
      <c r="B17" s="29" t="s">
        <v>85</v>
      </c>
      <c r="D17" t="s">
        <v>19</v>
      </c>
      <c r="E17">
        <v>6</v>
      </c>
      <c r="F17">
        <v>7</v>
      </c>
      <c r="G17" s="29" t="s">
        <v>261</v>
      </c>
      <c r="H17" t="s">
        <v>132</v>
      </c>
      <c r="I17">
        <v>4</v>
      </c>
      <c r="J17">
        <v>7</v>
      </c>
      <c r="K17">
        <v>44383</v>
      </c>
      <c r="L17">
        <v>44384</v>
      </c>
      <c r="M17" t="s">
        <v>565</v>
      </c>
      <c r="N17" t="s">
        <v>566</v>
      </c>
      <c r="O17" t="s">
        <v>568</v>
      </c>
    </row>
    <row r="18" spans="1:15" x14ac:dyDescent="0.25">
      <c r="A18" t="s">
        <v>541</v>
      </c>
      <c r="B18" s="29" t="s">
        <v>85</v>
      </c>
      <c r="D18" t="s">
        <v>21</v>
      </c>
      <c r="E18">
        <v>6</v>
      </c>
      <c r="F18">
        <v>10</v>
      </c>
      <c r="G18" s="29" t="s">
        <v>266</v>
      </c>
      <c r="H18" t="s">
        <v>253</v>
      </c>
      <c r="I18">
        <v>6</v>
      </c>
      <c r="J18">
        <v>7</v>
      </c>
      <c r="K18">
        <v>44383</v>
      </c>
      <c r="L18">
        <v>44387</v>
      </c>
      <c r="M18" t="s">
        <v>565</v>
      </c>
      <c r="N18" t="s">
        <v>554</v>
      </c>
      <c r="O18" t="s">
        <v>572</v>
      </c>
    </row>
    <row r="19" spans="1:15" x14ac:dyDescent="0.25">
      <c r="A19" t="s">
        <v>541</v>
      </c>
      <c r="B19" s="29" t="s">
        <v>85</v>
      </c>
      <c r="D19" t="s">
        <v>21</v>
      </c>
      <c r="E19">
        <v>6</v>
      </c>
      <c r="F19">
        <v>10</v>
      </c>
      <c r="G19" s="29" t="s">
        <v>262</v>
      </c>
      <c r="H19" t="s">
        <v>246</v>
      </c>
      <c r="I19">
        <v>1</v>
      </c>
      <c r="J19">
        <v>7</v>
      </c>
      <c r="K19">
        <v>44383</v>
      </c>
      <c r="L19">
        <v>44387</v>
      </c>
      <c r="M19" t="s">
        <v>565</v>
      </c>
      <c r="N19" t="s">
        <v>554</v>
      </c>
      <c r="O19" t="s">
        <v>572</v>
      </c>
    </row>
    <row r="20" spans="1:15" x14ac:dyDescent="0.25">
      <c r="A20" t="s">
        <v>100</v>
      </c>
      <c r="B20" s="29" t="s">
        <v>85</v>
      </c>
      <c r="D20" t="s">
        <v>24</v>
      </c>
      <c r="E20">
        <v>7</v>
      </c>
      <c r="F20" t="s">
        <v>80</v>
      </c>
      <c r="G20" s="29" t="s">
        <v>112</v>
      </c>
      <c r="H20" t="s">
        <v>263</v>
      </c>
      <c r="I20">
        <v>2</v>
      </c>
      <c r="J20">
        <v>7</v>
      </c>
      <c r="K20">
        <v>44384</v>
      </c>
      <c r="L20" t="s">
        <v>80</v>
      </c>
      <c r="M20" t="s">
        <v>566</v>
      </c>
      <c r="N20" t="s">
        <v>80</v>
      </c>
      <c r="O20" t="s">
        <v>566</v>
      </c>
    </row>
    <row r="21" spans="1:15" x14ac:dyDescent="0.25">
      <c r="A21" t="s">
        <v>100</v>
      </c>
      <c r="B21" s="29" t="s">
        <v>85</v>
      </c>
      <c r="D21" t="s">
        <v>24</v>
      </c>
      <c r="E21">
        <v>7</v>
      </c>
      <c r="F21" t="s">
        <v>80</v>
      </c>
      <c r="G21" s="29" t="s">
        <v>503</v>
      </c>
      <c r="H21" t="s">
        <v>264</v>
      </c>
      <c r="I21">
        <v>3</v>
      </c>
      <c r="J21">
        <v>7</v>
      </c>
      <c r="K21">
        <v>44384</v>
      </c>
      <c r="L21" t="s">
        <v>80</v>
      </c>
      <c r="M21" t="s">
        <v>566</v>
      </c>
      <c r="N21" t="s">
        <v>80</v>
      </c>
      <c r="O21" t="s">
        <v>566</v>
      </c>
    </row>
    <row r="22" spans="1:15" x14ac:dyDescent="0.25">
      <c r="A22" t="s">
        <v>100</v>
      </c>
      <c r="B22" s="29" t="s">
        <v>85</v>
      </c>
      <c r="D22" t="s">
        <v>25</v>
      </c>
      <c r="E22">
        <v>7</v>
      </c>
      <c r="F22" t="s">
        <v>80</v>
      </c>
      <c r="G22" s="29" t="s">
        <v>218</v>
      </c>
      <c r="H22" t="s">
        <v>265</v>
      </c>
      <c r="I22">
        <v>4</v>
      </c>
      <c r="J22">
        <v>7</v>
      </c>
      <c r="K22">
        <v>44384</v>
      </c>
      <c r="L22" t="s">
        <v>80</v>
      </c>
      <c r="M22" t="s">
        <v>566</v>
      </c>
      <c r="N22" t="s">
        <v>80</v>
      </c>
      <c r="O22" t="s">
        <v>566</v>
      </c>
    </row>
    <row r="23" spans="1:15" x14ac:dyDescent="0.25">
      <c r="A23" t="s">
        <v>408</v>
      </c>
      <c r="B23" s="29" t="s">
        <v>85</v>
      </c>
      <c r="D23" t="s">
        <v>24</v>
      </c>
      <c r="E23">
        <v>8</v>
      </c>
      <c r="G23" s="29" t="s">
        <v>129</v>
      </c>
      <c r="H23" t="s">
        <v>130</v>
      </c>
      <c r="I23">
        <v>6</v>
      </c>
      <c r="J23">
        <v>7</v>
      </c>
      <c r="K23">
        <v>44385</v>
      </c>
      <c r="L23" t="s">
        <v>80</v>
      </c>
      <c r="M23" t="s">
        <v>558</v>
      </c>
      <c r="N23" t="s">
        <v>80</v>
      </c>
      <c r="O23" t="s">
        <v>558</v>
      </c>
    </row>
    <row r="24" spans="1:15" x14ac:dyDescent="0.25">
      <c r="A24" t="s">
        <v>410</v>
      </c>
      <c r="B24" s="29" t="s">
        <v>85</v>
      </c>
      <c r="D24" t="s">
        <v>25</v>
      </c>
      <c r="E24">
        <v>9</v>
      </c>
      <c r="G24" s="29" t="s">
        <v>625</v>
      </c>
      <c r="H24" t="s">
        <v>624</v>
      </c>
      <c r="I24">
        <v>7</v>
      </c>
      <c r="J24">
        <v>7</v>
      </c>
      <c r="K24">
        <v>44386</v>
      </c>
      <c r="L24" t="s">
        <v>80</v>
      </c>
      <c r="M24" t="s">
        <v>553</v>
      </c>
      <c r="N24" t="s">
        <v>80</v>
      </c>
      <c r="O24" t="s">
        <v>553</v>
      </c>
    </row>
    <row r="25" spans="1:15" x14ac:dyDescent="0.25">
      <c r="A25" t="s">
        <v>397</v>
      </c>
      <c r="B25" s="29" t="s">
        <v>85</v>
      </c>
      <c r="D25" t="s">
        <v>24</v>
      </c>
      <c r="E25">
        <v>10</v>
      </c>
      <c r="F25" t="s">
        <v>80</v>
      </c>
      <c r="G25" s="29" t="s">
        <v>112</v>
      </c>
      <c r="H25" t="s">
        <v>268</v>
      </c>
      <c r="I25">
        <v>2</v>
      </c>
      <c r="J25">
        <v>7</v>
      </c>
      <c r="K25">
        <v>44387</v>
      </c>
      <c r="L25" t="s">
        <v>80</v>
      </c>
      <c r="M25" t="s">
        <v>554</v>
      </c>
      <c r="N25" t="s">
        <v>80</v>
      </c>
      <c r="O25" t="s">
        <v>554</v>
      </c>
    </row>
    <row r="26" spans="1:15" x14ac:dyDescent="0.25">
      <c r="A26" t="s">
        <v>397</v>
      </c>
      <c r="B26" s="29" t="s">
        <v>85</v>
      </c>
      <c r="D26" t="s">
        <v>24</v>
      </c>
      <c r="E26">
        <v>10</v>
      </c>
      <c r="F26" t="s">
        <v>80</v>
      </c>
      <c r="G26" s="29" t="s">
        <v>269</v>
      </c>
      <c r="H26" t="s">
        <v>179</v>
      </c>
      <c r="I26">
        <v>6</v>
      </c>
      <c r="J26">
        <v>7</v>
      </c>
      <c r="K26">
        <v>44387</v>
      </c>
      <c r="L26" t="s">
        <v>80</v>
      </c>
      <c r="M26" t="s">
        <v>554</v>
      </c>
      <c r="N26" t="s">
        <v>80</v>
      </c>
      <c r="O26" t="s">
        <v>554</v>
      </c>
    </row>
    <row r="27" spans="1:15" x14ac:dyDescent="0.25">
      <c r="A27" t="s">
        <v>397</v>
      </c>
      <c r="B27" s="29" t="s">
        <v>85</v>
      </c>
      <c r="D27" t="s">
        <v>23</v>
      </c>
      <c r="E27">
        <v>10</v>
      </c>
      <c r="G27" s="29" t="s">
        <v>644</v>
      </c>
      <c r="H27" t="s">
        <v>635</v>
      </c>
      <c r="I27">
        <v>7</v>
      </c>
      <c r="J27">
        <v>7</v>
      </c>
      <c r="K27">
        <v>44387</v>
      </c>
      <c r="L27" t="s">
        <v>80</v>
      </c>
      <c r="M27" t="s">
        <v>554</v>
      </c>
      <c r="N27" t="s">
        <v>80</v>
      </c>
      <c r="O27" t="s">
        <v>554</v>
      </c>
    </row>
    <row r="28" spans="1:15" x14ac:dyDescent="0.25">
      <c r="A28" t="s">
        <v>399</v>
      </c>
      <c r="B28" s="29" t="s">
        <v>85</v>
      </c>
      <c r="D28" t="s">
        <v>25</v>
      </c>
      <c r="E28">
        <v>11</v>
      </c>
      <c r="F28" t="s">
        <v>80</v>
      </c>
      <c r="G28" s="29" t="s">
        <v>270</v>
      </c>
      <c r="H28" t="s">
        <v>127</v>
      </c>
      <c r="I28">
        <v>4</v>
      </c>
      <c r="J28">
        <v>7</v>
      </c>
      <c r="K28">
        <v>44388</v>
      </c>
      <c r="L28" t="s">
        <v>80</v>
      </c>
      <c r="M28" t="s">
        <v>555</v>
      </c>
      <c r="N28" t="s">
        <v>80</v>
      </c>
      <c r="O28" t="s">
        <v>555</v>
      </c>
    </row>
    <row r="29" spans="1:15" x14ac:dyDescent="0.25">
      <c r="A29" t="s">
        <v>399</v>
      </c>
      <c r="B29" s="29" t="s">
        <v>85</v>
      </c>
      <c r="D29" t="s">
        <v>23</v>
      </c>
      <c r="E29">
        <v>11</v>
      </c>
      <c r="G29" s="29" t="s">
        <v>613</v>
      </c>
      <c r="H29" t="s">
        <v>259</v>
      </c>
      <c r="I29">
        <v>7</v>
      </c>
      <c r="J29">
        <v>7</v>
      </c>
      <c r="K29">
        <v>44388</v>
      </c>
      <c r="L29" t="s">
        <v>80</v>
      </c>
      <c r="M29" t="s">
        <v>555</v>
      </c>
      <c r="N29" t="s">
        <v>80</v>
      </c>
      <c r="O29" t="s">
        <v>555</v>
      </c>
    </row>
    <row r="30" spans="1:15" x14ac:dyDescent="0.25">
      <c r="A30" t="s">
        <v>386</v>
      </c>
      <c r="B30" s="29" t="s">
        <v>85</v>
      </c>
      <c r="D30" t="s">
        <v>24</v>
      </c>
      <c r="E30">
        <v>13</v>
      </c>
      <c r="F30" t="s">
        <v>80</v>
      </c>
      <c r="G30" s="29" t="s">
        <v>112</v>
      </c>
      <c r="H30" t="s">
        <v>182</v>
      </c>
      <c r="I30">
        <v>2</v>
      </c>
      <c r="J30">
        <v>7</v>
      </c>
      <c r="K30">
        <v>44390</v>
      </c>
      <c r="L30" t="s">
        <v>80</v>
      </c>
      <c r="M30" t="s">
        <v>565</v>
      </c>
      <c r="N30" t="s">
        <v>80</v>
      </c>
      <c r="O30" t="s">
        <v>565</v>
      </c>
    </row>
    <row r="31" spans="1:15" x14ac:dyDescent="0.25">
      <c r="A31" t="s">
        <v>436</v>
      </c>
      <c r="B31" s="29" t="s">
        <v>85</v>
      </c>
      <c r="D31" t="s">
        <v>21</v>
      </c>
      <c r="E31">
        <v>14</v>
      </c>
      <c r="F31">
        <v>16</v>
      </c>
      <c r="G31" s="29" t="s">
        <v>271</v>
      </c>
      <c r="H31" t="s">
        <v>59</v>
      </c>
      <c r="I31">
        <v>3</v>
      </c>
      <c r="J31">
        <v>7</v>
      </c>
      <c r="K31">
        <v>44391</v>
      </c>
      <c r="L31">
        <v>44393</v>
      </c>
      <c r="M31" t="s">
        <v>566</v>
      </c>
      <c r="N31" t="s">
        <v>553</v>
      </c>
      <c r="O31" t="s">
        <v>571</v>
      </c>
    </row>
    <row r="32" spans="1:15" x14ac:dyDescent="0.25">
      <c r="A32" t="s">
        <v>436</v>
      </c>
      <c r="B32" s="29" t="s">
        <v>85</v>
      </c>
      <c r="D32" t="s">
        <v>21</v>
      </c>
      <c r="E32">
        <v>14</v>
      </c>
      <c r="F32">
        <v>16</v>
      </c>
      <c r="G32" s="29" t="s">
        <v>272</v>
      </c>
      <c r="H32" t="s">
        <v>59</v>
      </c>
      <c r="I32">
        <v>3</v>
      </c>
      <c r="J32">
        <v>7</v>
      </c>
      <c r="K32">
        <v>44391</v>
      </c>
      <c r="L32">
        <v>44393</v>
      </c>
      <c r="M32" t="s">
        <v>566</v>
      </c>
      <c r="N32" t="s">
        <v>553</v>
      </c>
      <c r="O32" t="s">
        <v>571</v>
      </c>
    </row>
    <row r="33" spans="1:15" x14ac:dyDescent="0.25">
      <c r="A33" t="s">
        <v>387</v>
      </c>
      <c r="B33" s="29" t="s">
        <v>85</v>
      </c>
      <c r="D33" t="s">
        <v>24</v>
      </c>
      <c r="E33">
        <v>14</v>
      </c>
      <c r="F33" t="s">
        <v>80</v>
      </c>
      <c r="G33" s="29" t="s">
        <v>198</v>
      </c>
      <c r="H33" t="s">
        <v>199</v>
      </c>
      <c r="I33">
        <v>4</v>
      </c>
      <c r="J33">
        <v>7</v>
      </c>
      <c r="K33">
        <v>44391</v>
      </c>
      <c r="L33" t="s">
        <v>80</v>
      </c>
      <c r="M33" t="s">
        <v>566</v>
      </c>
      <c r="N33" t="s">
        <v>80</v>
      </c>
      <c r="O33" t="s">
        <v>566</v>
      </c>
    </row>
    <row r="34" spans="1:15" x14ac:dyDescent="0.25">
      <c r="A34" t="s">
        <v>436</v>
      </c>
      <c r="B34" s="29" t="s">
        <v>85</v>
      </c>
      <c r="D34" t="s">
        <v>61</v>
      </c>
      <c r="E34">
        <v>14</v>
      </c>
      <c r="F34">
        <v>16</v>
      </c>
      <c r="G34" s="29" t="s">
        <v>330</v>
      </c>
      <c r="H34" t="s">
        <v>331</v>
      </c>
      <c r="I34">
        <v>2</v>
      </c>
      <c r="J34">
        <v>7</v>
      </c>
      <c r="K34">
        <v>44391</v>
      </c>
      <c r="L34">
        <v>44393</v>
      </c>
      <c r="M34" t="s">
        <v>566</v>
      </c>
      <c r="N34" t="s">
        <v>553</v>
      </c>
      <c r="O34" t="s">
        <v>571</v>
      </c>
    </row>
    <row r="35" spans="1:15" x14ac:dyDescent="0.25">
      <c r="A35" t="s">
        <v>425</v>
      </c>
      <c r="B35" s="29" t="s">
        <v>85</v>
      </c>
      <c r="D35" t="s">
        <v>24</v>
      </c>
      <c r="E35">
        <v>15</v>
      </c>
      <c r="F35" t="s">
        <v>80</v>
      </c>
      <c r="G35" s="29" t="s">
        <v>274</v>
      </c>
      <c r="H35" t="s">
        <v>275</v>
      </c>
      <c r="I35">
        <v>3</v>
      </c>
      <c r="J35">
        <v>7</v>
      </c>
      <c r="K35">
        <v>44392</v>
      </c>
      <c r="L35" t="s">
        <v>80</v>
      </c>
      <c r="M35" t="s">
        <v>558</v>
      </c>
      <c r="N35" t="s">
        <v>80</v>
      </c>
      <c r="O35" t="s">
        <v>558</v>
      </c>
    </row>
    <row r="36" spans="1:15" x14ac:dyDescent="0.25">
      <c r="A36" t="s">
        <v>426</v>
      </c>
      <c r="B36" s="29" t="s">
        <v>85</v>
      </c>
      <c r="D36" t="s">
        <v>19</v>
      </c>
      <c r="E36">
        <v>16</v>
      </c>
      <c r="F36">
        <v>17</v>
      </c>
      <c r="G36" s="29" t="s">
        <v>504</v>
      </c>
      <c r="H36" t="s">
        <v>505</v>
      </c>
      <c r="I36">
        <v>4</v>
      </c>
      <c r="J36">
        <v>7</v>
      </c>
      <c r="K36">
        <v>44393</v>
      </c>
      <c r="L36">
        <v>44394</v>
      </c>
      <c r="M36" t="s">
        <v>553</v>
      </c>
      <c r="N36" t="s">
        <v>554</v>
      </c>
      <c r="O36" t="s">
        <v>561</v>
      </c>
    </row>
    <row r="37" spans="1:15" x14ac:dyDescent="0.25">
      <c r="A37" t="s">
        <v>401</v>
      </c>
      <c r="B37" s="29" t="s">
        <v>85</v>
      </c>
      <c r="D37" t="s">
        <v>19</v>
      </c>
      <c r="E37">
        <v>17</v>
      </c>
      <c r="F37">
        <v>18</v>
      </c>
      <c r="G37" s="29" t="s">
        <v>276</v>
      </c>
      <c r="H37" t="s">
        <v>126</v>
      </c>
      <c r="I37">
        <v>3</v>
      </c>
      <c r="J37">
        <v>7</v>
      </c>
      <c r="K37">
        <v>44394</v>
      </c>
      <c r="L37">
        <v>44395</v>
      </c>
      <c r="M37" t="s">
        <v>554</v>
      </c>
      <c r="N37" t="s">
        <v>555</v>
      </c>
      <c r="O37" t="s">
        <v>556</v>
      </c>
    </row>
    <row r="38" spans="1:15" x14ac:dyDescent="0.25">
      <c r="A38" t="s">
        <v>401</v>
      </c>
      <c r="B38" s="29" t="s">
        <v>85</v>
      </c>
      <c r="D38" t="s">
        <v>21</v>
      </c>
      <c r="E38">
        <v>17</v>
      </c>
      <c r="F38">
        <v>18</v>
      </c>
      <c r="G38" s="29" t="s">
        <v>277</v>
      </c>
      <c r="H38" t="s">
        <v>59</v>
      </c>
      <c r="I38">
        <v>3</v>
      </c>
      <c r="J38">
        <v>7</v>
      </c>
      <c r="K38">
        <v>44394</v>
      </c>
      <c r="L38">
        <v>44395</v>
      </c>
      <c r="M38" t="s">
        <v>554</v>
      </c>
      <c r="N38" t="s">
        <v>555</v>
      </c>
      <c r="O38" t="s">
        <v>556</v>
      </c>
    </row>
    <row r="39" spans="1:15" x14ac:dyDescent="0.25">
      <c r="A39" t="s">
        <v>401</v>
      </c>
      <c r="B39" s="29" t="s">
        <v>85</v>
      </c>
      <c r="D39" t="s">
        <v>19</v>
      </c>
      <c r="E39">
        <v>17</v>
      </c>
      <c r="F39">
        <v>18</v>
      </c>
      <c r="G39" s="29" t="s">
        <v>278</v>
      </c>
      <c r="H39" t="s">
        <v>245</v>
      </c>
      <c r="I39">
        <v>6</v>
      </c>
      <c r="J39">
        <v>7</v>
      </c>
      <c r="K39">
        <v>44394</v>
      </c>
      <c r="L39">
        <v>44395</v>
      </c>
      <c r="M39" t="s">
        <v>554</v>
      </c>
      <c r="N39" t="s">
        <v>555</v>
      </c>
      <c r="O39" t="s">
        <v>556</v>
      </c>
    </row>
    <row r="40" spans="1:15" x14ac:dyDescent="0.25">
      <c r="A40" t="s">
        <v>101</v>
      </c>
      <c r="B40" s="29" t="s">
        <v>85</v>
      </c>
      <c r="D40" t="s">
        <v>23</v>
      </c>
      <c r="E40">
        <v>17</v>
      </c>
      <c r="G40" s="29" t="s">
        <v>614</v>
      </c>
      <c r="H40" t="s">
        <v>259</v>
      </c>
      <c r="I40">
        <v>7</v>
      </c>
      <c r="J40">
        <v>7</v>
      </c>
      <c r="K40">
        <v>44394</v>
      </c>
      <c r="L40" t="s">
        <v>80</v>
      </c>
      <c r="M40" t="s">
        <v>554</v>
      </c>
      <c r="N40" t="s">
        <v>80</v>
      </c>
      <c r="O40" t="s">
        <v>554</v>
      </c>
    </row>
    <row r="41" spans="1:15" x14ac:dyDescent="0.25">
      <c r="A41" t="s">
        <v>402</v>
      </c>
      <c r="B41" s="29" t="s">
        <v>85</v>
      </c>
      <c r="D41" t="s">
        <v>23</v>
      </c>
      <c r="E41">
        <v>18</v>
      </c>
      <c r="G41" s="29" t="s">
        <v>615</v>
      </c>
      <c r="H41" t="s">
        <v>259</v>
      </c>
      <c r="I41">
        <v>7</v>
      </c>
      <c r="J41">
        <v>7</v>
      </c>
      <c r="K41">
        <v>44395</v>
      </c>
      <c r="L41" t="s">
        <v>80</v>
      </c>
      <c r="M41" t="s">
        <v>555</v>
      </c>
      <c r="N41" t="s">
        <v>80</v>
      </c>
      <c r="O41" t="s">
        <v>555</v>
      </c>
    </row>
    <row r="42" spans="1:15" x14ac:dyDescent="0.25">
      <c r="A42" t="s">
        <v>402</v>
      </c>
      <c r="B42" s="29" t="s">
        <v>85</v>
      </c>
      <c r="D42" t="s">
        <v>23</v>
      </c>
      <c r="E42">
        <v>18</v>
      </c>
      <c r="G42" s="29" t="s">
        <v>632</v>
      </c>
      <c r="H42" t="s">
        <v>633</v>
      </c>
      <c r="I42">
        <v>7</v>
      </c>
      <c r="J42">
        <v>7</v>
      </c>
      <c r="K42">
        <v>44395</v>
      </c>
      <c r="L42" t="s">
        <v>80</v>
      </c>
      <c r="M42" t="s">
        <v>555</v>
      </c>
      <c r="N42" t="s">
        <v>80</v>
      </c>
      <c r="O42" t="s">
        <v>555</v>
      </c>
    </row>
    <row r="43" spans="1:15" x14ac:dyDescent="0.25">
      <c r="A43" t="s">
        <v>437</v>
      </c>
      <c r="B43" s="29" t="s">
        <v>85</v>
      </c>
      <c r="D43" t="s">
        <v>24</v>
      </c>
      <c r="E43">
        <v>19</v>
      </c>
      <c r="F43" t="s">
        <v>80</v>
      </c>
      <c r="G43" s="29" t="s">
        <v>112</v>
      </c>
      <c r="H43" t="s">
        <v>174</v>
      </c>
      <c r="I43">
        <v>2</v>
      </c>
      <c r="J43">
        <v>7</v>
      </c>
      <c r="K43">
        <v>44396</v>
      </c>
      <c r="L43" t="s">
        <v>80</v>
      </c>
      <c r="M43" t="s">
        <v>557</v>
      </c>
      <c r="N43" t="s">
        <v>80</v>
      </c>
      <c r="O43" t="s">
        <v>557</v>
      </c>
    </row>
    <row r="44" spans="1:15" x14ac:dyDescent="0.25">
      <c r="A44" t="s">
        <v>388</v>
      </c>
      <c r="B44" s="29" t="s">
        <v>85</v>
      </c>
      <c r="D44" t="s">
        <v>25</v>
      </c>
      <c r="E44">
        <v>20</v>
      </c>
      <c r="F44" t="s">
        <v>80</v>
      </c>
      <c r="G44" s="29" t="s">
        <v>270</v>
      </c>
      <c r="H44" t="s">
        <v>279</v>
      </c>
      <c r="I44">
        <v>3</v>
      </c>
      <c r="J44">
        <v>7</v>
      </c>
      <c r="K44">
        <v>44397</v>
      </c>
      <c r="L44" t="s">
        <v>80</v>
      </c>
      <c r="M44" t="s">
        <v>565</v>
      </c>
      <c r="N44" t="s">
        <v>80</v>
      </c>
      <c r="O44" t="s">
        <v>565</v>
      </c>
    </row>
    <row r="45" spans="1:15" x14ac:dyDescent="0.25">
      <c r="A45" t="s">
        <v>388</v>
      </c>
      <c r="B45" s="29" t="s">
        <v>85</v>
      </c>
      <c r="D45" t="s">
        <v>23</v>
      </c>
      <c r="E45">
        <v>20</v>
      </c>
      <c r="F45" t="s">
        <v>80</v>
      </c>
      <c r="G45" s="29" t="s">
        <v>471</v>
      </c>
      <c r="H45" t="s">
        <v>279</v>
      </c>
      <c r="I45">
        <v>3</v>
      </c>
      <c r="J45">
        <v>7</v>
      </c>
      <c r="K45">
        <v>44397</v>
      </c>
      <c r="L45" t="s">
        <v>80</v>
      </c>
      <c r="M45" t="s">
        <v>565</v>
      </c>
      <c r="N45" t="s">
        <v>80</v>
      </c>
      <c r="O45" t="s">
        <v>565</v>
      </c>
    </row>
    <row r="46" spans="1:15" x14ac:dyDescent="0.25">
      <c r="A46" t="s">
        <v>388</v>
      </c>
      <c r="B46" s="29" t="s">
        <v>85</v>
      </c>
      <c r="D46" t="s">
        <v>25</v>
      </c>
      <c r="E46">
        <v>20</v>
      </c>
      <c r="G46" s="29" t="s">
        <v>593</v>
      </c>
      <c r="H46" t="s">
        <v>331</v>
      </c>
      <c r="I46">
        <v>2</v>
      </c>
      <c r="J46">
        <v>7</v>
      </c>
      <c r="K46">
        <v>44397</v>
      </c>
      <c r="L46" t="s">
        <v>80</v>
      </c>
      <c r="M46" t="s">
        <v>565</v>
      </c>
      <c r="N46" t="s">
        <v>80</v>
      </c>
      <c r="O46" t="s">
        <v>565</v>
      </c>
    </row>
    <row r="47" spans="1:15" x14ac:dyDescent="0.25">
      <c r="A47" t="s">
        <v>388</v>
      </c>
      <c r="B47" s="29" t="s">
        <v>85</v>
      </c>
      <c r="D47" t="s">
        <v>25</v>
      </c>
      <c r="E47">
        <v>20</v>
      </c>
      <c r="F47" t="s">
        <v>80</v>
      </c>
      <c r="G47" s="29" t="s">
        <v>608</v>
      </c>
      <c r="H47" t="s">
        <v>107</v>
      </c>
      <c r="I47">
        <v>4</v>
      </c>
      <c r="J47">
        <v>7</v>
      </c>
      <c r="K47">
        <v>44397</v>
      </c>
      <c r="L47" t="s">
        <v>80</v>
      </c>
      <c r="M47" t="s">
        <v>565</v>
      </c>
      <c r="N47" t="s">
        <v>80</v>
      </c>
      <c r="O47" t="s">
        <v>565</v>
      </c>
    </row>
    <row r="48" spans="1:15" x14ac:dyDescent="0.25">
      <c r="A48" t="s">
        <v>438</v>
      </c>
      <c r="B48" s="29" t="s">
        <v>85</v>
      </c>
      <c r="D48" t="s">
        <v>72</v>
      </c>
      <c r="E48">
        <v>21</v>
      </c>
      <c r="F48">
        <v>23</v>
      </c>
      <c r="G48" s="29" t="s">
        <v>280</v>
      </c>
      <c r="H48" t="s">
        <v>220</v>
      </c>
      <c r="I48">
        <v>2</v>
      </c>
      <c r="J48">
        <v>7</v>
      </c>
      <c r="K48">
        <v>44398</v>
      </c>
      <c r="L48">
        <v>44400</v>
      </c>
      <c r="M48" t="s">
        <v>566</v>
      </c>
      <c r="N48" t="s">
        <v>553</v>
      </c>
      <c r="O48" t="s">
        <v>571</v>
      </c>
    </row>
    <row r="49" spans="1:15" x14ac:dyDescent="0.25">
      <c r="A49" t="s">
        <v>439</v>
      </c>
      <c r="B49" s="29" t="s">
        <v>85</v>
      </c>
      <c r="D49" t="s">
        <v>22</v>
      </c>
      <c r="E49">
        <v>21</v>
      </c>
      <c r="F49">
        <v>22</v>
      </c>
      <c r="G49" s="29" t="s">
        <v>281</v>
      </c>
      <c r="H49" t="s">
        <v>60</v>
      </c>
      <c r="I49">
        <v>4</v>
      </c>
      <c r="J49">
        <v>7</v>
      </c>
      <c r="K49">
        <v>44398</v>
      </c>
      <c r="L49">
        <v>44399</v>
      </c>
      <c r="M49" t="s">
        <v>566</v>
      </c>
      <c r="N49" t="s">
        <v>558</v>
      </c>
      <c r="O49" t="s">
        <v>570</v>
      </c>
    </row>
    <row r="50" spans="1:15" x14ac:dyDescent="0.25">
      <c r="A50" t="s">
        <v>413</v>
      </c>
      <c r="B50" s="29" t="s">
        <v>85</v>
      </c>
      <c r="D50" t="s">
        <v>24</v>
      </c>
      <c r="E50">
        <v>22</v>
      </c>
      <c r="F50" t="s">
        <v>80</v>
      </c>
      <c r="G50" s="29" t="s">
        <v>282</v>
      </c>
      <c r="H50" t="s">
        <v>283</v>
      </c>
      <c r="I50">
        <v>1</v>
      </c>
      <c r="J50">
        <v>7</v>
      </c>
      <c r="K50">
        <v>44399</v>
      </c>
      <c r="L50" t="s">
        <v>80</v>
      </c>
      <c r="M50" t="s">
        <v>558</v>
      </c>
      <c r="N50" t="s">
        <v>80</v>
      </c>
      <c r="O50" t="s">
        <v>558</v>
      </c>
    </row>
    <row r="51" spans="1:15" x14ac:dyDescent="0.25">
      <c r="A51" t="s">
        <v>413</v>
      </c>
      <c r="B51" s="29" t="s">
        <v>85</v>
      </c>
      <c r="D51" t="s">
        <v>24</v>
      </c>
      <c r="E51">
        <v>22</v>
      </c>
      <c r="F51" t="s">
        <v>80</v>
      </c>
      <c r="G51" s="29" t="s">
        <v>506</v>
      </c>
      <c r="H51" t="s">
        <v>284</v>
      </c>
      <c r="I51">
        <v>3</v>
      </c>
      <c r="J51">
        <v>7</v>
      </c>
      <c r="K51">
        <v>44399</v>
      </c>
      <c r="L51" t="s">
        <v>80</v>
      </c>
      <c r="M51" t="s">
        <v>558</v>
      </c>
      <c r="N51" t="s">
        <v>80</v>
      </c>
      <c r="O51" t="s">
        <v>558</v>
      </c>
    </row>
    <row r="52" spans="1:15" x14ac:dyDescent="0.25">
      <c r="A52" t="s">
        <v>413</v>
      </c>
      <c r="B52" s="29" t="s">
        <v>85</v>
      </c>
      <c r="D52" t="s">
        <v>24</v>
      </c>
      <c r="E52">
        <v>22</v>
      </c>
      <c r="F52" t="s">
        <v>80</v>
      </c>
      <c r="G52" s="29" t="s">
        <v>285</v>
      </c>
      <c r="H52" t="s">
        <v>243</v>
      </c>
      <c r="I52">
        <v>5</v>
      </c>
      <c r="J52">
        <v>7</v>
      </c>
      <c r="K52">
        <v>44399</v>
      </c>
      <c r="L52" t="s">
        <v>80</v>
      </c>
      <c r="M52" t="s">
        <v>558</v>
      </c>
      <c r="N52" t="s">
        <v>80</v>
      </c>
      <c r="O52" t="s">
        <v>558</v>
      </c>
    </row>
    <row r="53" spans="1:15" x14ac:dyDescent="0.25">
      <c r="A53" t="s">
        <v>414</v>
      </c>
      <c r="B53" s="29" t="s">
        <v>85</v>
      </c>
      <c r="D53" t="s">
        <v>25</v>
      </c>
      <c r="E53">
        <v>23</v>
      </c>
      <c r="F53" t="s">
        <v>80</v>
      </c>
      <c r="G53" s="29" t="s">
        <v>218</v>
      </c>
      <c r="H53" t="s">
        <v>62</v>
      </c>
      <c r="I53">
        <v>3</v>
      </c>
      <c r="J53">
        <v>7</v>
      </c>
      <c r="K53">
        <v>44400</v>
      </c>
      <c r="L53" t="s">
        <v>80</v>
      </c>
      <c r="M53" t="s">
        <v>553</v>
      </c>
      <c r="N53" t="s">
        <v>80</v>
      </c>
      <c r="O53" t="s">
        <v>553</v>
      </c>
    </row>
    <row r="54" spans="1:15" x14ac:dyDescent="0.25">
      <c r="A54" t="s">
        <v>403</v>
      </c>
      <c r="B54" s="29" t="s">
        <v>85</v>
      </c>
      <c r="D54" t="s">
        <v>61</v>
      </c>
      <c r="E54">
        <v>23</v>
      </c>
      <c r="F54">
        <v>25</v>
      </c>
      <c r="G54" s="29" t="s">
        <v>267</v>
      </c>
      <c r="H54" t="s">
        <v>221</v>
      </c>
      <c r="I54">
        <v>3</v>
      </c>
      <c r="J54">
        <v>7</v>
      </c>
      <c r="K54">
        <v>44400</v>
      </c>
      <c r="L54">
        <v>44402</v>
      </c>
      <c r="M54" t="s">
        <v>553</v>
      </c>
      <c r="N54" t="s">
        <v>555</v>
      </c>
      <c r="O54" t="s">
        <v>562</v>
      </c>
    </row>
    <row r="55" spans="1:15" x14ac:dyDescent="0.25">
      <c r="A55" t="s">
        <v>414</v>
      </c>
      <c r="B55" s="29" t="s">
        <v>85</v>
      </c>
      <c r="D55" t="s">
        <v>24</v>
      </c>
      <c r="E55">
        <v>23</v>
      </c>
      <c r="G55" s="29" t="s">
        <v>629</v>
      </c>
      <c r="H55" t="s">
        <v>310</v>
      </c>
      <c r="I55">
        <v>1</v>
      </c>
      <c r="J55">
        <v>7</v>
      </c>
      <c r="K55">
        <v>44400</v>
      </c>
      <c r="L55" t="s">
        <v>80</v>
      </c>
      <c r="M55" t="s">
        <v>553</v>
      </c>
      <c r="N55" t="s">
        <v>80</v>
      </c>
      <c r="O55" t="s">
        <v>553</v>
      </c>
    </row>
    <row r="56" spans="1:15" x14ac:dyDescent="0.25">
      <c r="A56" t="s">
        <v>414</v>
      </c>
      <c r="B56" s="29" t="s">
        <v>85</v>
      </c>
      <c r="D56" t="s">
        <v>24</v>
      </c>
      <c r="E56">
        <v>23</v>
      </c>
      <c r="F56" t="s">
        <v>80</v>
      </c>
      <c r="G56" s="29" t="s">
        <v>112</v>
      </c>
      <c r="H56" t="s">
        <v>229</v>
      </c>
      <c r="I56">
        <v>2</v>
      </c>
      <c r="J56">
        <v>7</v>
      </c>
      <c r="K56">
        <v>44400</v>
      </c>
      <c r="L56" t="s">
        <v>80</v>
      </c>
      <c r="M56" t="s">
        <v>553</v>
      </c>
      <c r="N56" t="s">
        <v>80</v>
      </c>
      <c r="O56" t="s">
        <v>553</v>
      </c>
    </row>
    <row r="57" spans="1:15" x14ac:dyDescent="0.25">
      <c r="A57" t="s">
        <v>405</v>
      </c>
      <c r="B57" s="29" t="s">
        <v>85</v>
      </c>
      <c r="D57" t="s">
        <v>20</v>
      </c>
      <c r="E57">
        <v>24</v>
      </c>
      <c r="F57">
        <v>25</v>
      </c>
      <c r="G57" s="29" t="s">
        <v>286</v>
      </c>
      <c r="H57" t="s">
        <v>128</v>
      </c>
      <c r="I57">
        <v>2</v>
      </c>
      <c r="J57">
        <v>7</v>
      </c>
      <c r="K57">
        <v>44401</v>
      </c>
      <c r="L57">
        <v>44402</v>
      </c>
      <c r="M57" t="s">
        <v>554</v>
      </c>
      <c r="N57" t="s">
        <v>555</v>
      </c>
      <c r="O57" t="s">
        <v>556</v>
      </c>
    </row>
    <row r="58" spans="1:15" x14ac:dyDescent="0.25">
      <c r="A58" t="s">
        <v>405</v>
      </c>
      <c r="B58" s="29" t="s">
        <v>85</v>
      </c>
      <c r="C58" t="s">
        <v>606</v>
      </c>
      <c r="D58" t="s">
        <v>19</v>
      </c>
      <c r="E58">
        <v>24</v>
      </c>
      <c r="F58">
        <v>25</v>
      </c>
      <c r="G58" s="29" t="s">
        <v>652</v>
      </c>
      <c r="H58" t="s">
        <v>172</v>
      </c>
      <c r="I58">
        <v>7</v>
      </c>
      <c r="J58">
        <v>7</v>
      </c>
      <c r="K58">
        <v>44401</v>
      </c>
      <c r="L58">
        <v>44402</v>
      </c>
      <c r="M58" t="s">
        <v>554</v>
      </c>
      <c r="N58" t="s">
        <v>555</v>
      </c>
      <c r="O58" t="s">
        <v>556</v>
      </c>
    </row>
    <row r="59" spans="1:15" x14ac:dyDescent="0.25">
      <c r="A59" t="s">
        <v>406</v>
      </c>
      <c r="B59" s="29" t="s">
        <v>85</v>
      </c>
      <c r="D59" t="s">
        <v>23</v>
      </c>
      <c r="E59">
        <v>25</v>
      </c>
      <c r="G59" s="29" t="s">
        <v>634</v>
      </c>
      <c r="H59" t="s">
        <v>635</v>
      </c>
      <c r="I59">
        <v>7</v>
      </c>
      <c r="J59">
        <v>7</v>
      </c>
      <c r="K59">
        <v>44402</v>
      </c>
      <c r="L59" t="s">
        <v>80</v>
      </c>
      <c r="M59" t="s">
        <v>555</v>
      </c>
      <c r="N59" t="s">
        <v>80</v>
      </c>
      <c r="O59" t="s">
        <v>555</v>
      </c>
    </row>
    <row r="60" spans="1:15" x14ac:dyDescent="0.25">
      <c r="A60" t="s">
        <v>99</v>
      </c>
      <c r="B60" s="29" t="s">
        <v>85</v>
      </c>
      <c r="D60" t="s">
        <v>19</v>
      </c>
      <c r="E60">
        <v>27</v>
      </c>
      <c r="F60">
        <v>28</v>
      </c>
      <c r="G60" s="29" t="s">
        <v>288</v>
      </c>
      <c r="H60" t="s">
        <v>289</v>
      </c>
      <c r="I60">
        <v>1</v>
      </c>
      <c r="J60">
        <v>7</v>
      </c>
      <c r="K60">
        <v>44404</v>
      </c>
      <c r="L60">
        <v>44405</v>
      </c>
      <c r="M60" t="s">
        <v>565</v>
      </c>
      <c r="N60" t="s">
        <v>566</v>
      </c>
      <c r="O60" t="s">
        <v>568</v>
      </c>
    </row>
    <row r="61" spans="1:15" x14ac:dyDescent="0.25">
      <c r="A61" t="s">
        <v>440</v>
      </c>
      <c r="B61" s="29" t="s">
        <v>85</v>
      </c>
      <c r="D61" t="s">
        <v>61</v>
      </c>
      <c r="E61">
        <v>27</v>
      </c>
      <c r="F61">
        <v>29</v>
      </c>
      <c r="G61" s="29" t="s">
        <v>507</v>
      </c>
      <c r="H61" t="s">
        <v>279</v>
      </c>
      <c r="I61">
        <v>3</v>
      </c>
      <c r="J61">
        <v>7</v>
      </c>
      <c r="K61">
        <v>44404</v>
      </c>
      <c r="L61">
        <v>44406</v>
      </c>
      <c r="M61" t="s">
        <v>565</v>
      </c>
      <c r="N61" t="s">
        <v>558</v>
      </c>
      <c r="O61" t="s">
        <v>574</v>
      </c>
    </row>
    <row r="62" spans="1:15" x14ac:dyDescent="0.25">
      <c r="A62" t="s">
        <v>104</v>
      </c>
      <c r="B62" s="29" t="s">
        <v>85</v>
      </c>
      <c r="D62" t="s">
        <v>24</v>
      </c>
      <c r="E62">
        <v>28</v>
      </c>
      <c r="F62" t="s">
        <v>80</v>
      </c>
      <c r="G62" s="29" t="s">
        <v>112</v>
      </c>
      <c r="H62" t="s">
        <v>352</v>
      </c>
      <c r="I62">
        <v>7</v>
      </c>
      <c r="J62">
        <v>7</v>
      </c>
      <c r="K62">
        <v>44405</v>
      </c>
      <c r="L62" t="s">
        <v>80</v>
      </c>
      <c r="M62" t="s">
        <v>566</v>
      </c>
      <c r="N62" t="s">
        <v>80</v>
      </c>
      <c r="O62" t="s">
        <v>566</v>
      </c>
    </row>
    <row r="63" spans="1:15" x14ac:dyDescent="0.25">
      <c r="A63" t="s">
        <v>441</v>
      </c>
      <c r="B63" s="29" t="s">
        <v>85</v>
      </c>
      <c r="D63" t="s">
        <v>22</v>
      </c>
      <c r="E63">
        <v>28</v>
      </c>
      <c r="F63">
        <v>29</v>
      </c>
      <c r="G63" s="29" t="s">
        <v>290</v>
      </c>
      <c r="H63" t="s">
        <v>291</v>
      </c>
      <c r="I63">
        <v>2</v>
      </c>
      <c r="J63">
        <v>7</v>
      </c>
      <c r="K63">
        <v>44405</v>
      </c>
      <c r="L63">
        <v>44406</v>
      </c>
      <c r="M63" t="s">
        <v>566</v>
      </c>
      <c r="N63" t="s">
        <v>558</v>
      </c>
      <c r="O63" t="s">
        <v>570</v>
      </c>
    </row>
    <row r="64" spans="1:15" x14ac:dyDescent="0.25">
      <c r="A64" t="s">
        <v>104</v>
      </c>
      <c r="B64" s="29" t="s">
        <v>85</v>
      </c>
      <c r="D64" t="s">
        <v>25</v>
      </c>
      <c r="E64">
        <v>28</v>
      </c>
      <c r="F64" t="s">
        <v>80</v>
      </c>
      <c r="G64" s="29" t="s">
        <v>508</v>
      </c>
      <c r="H64" t="s">
        <v>176</v>
      </c>
      <c r="I64">
        <v>3</v>
      </c>
      <c r="J64">
        <v>7</v>
      </c>
      <c r="K64">
        <v>44405</v>
      </c>
      <c r="L64" t="s">
        <v>80</v>
      </c>
      <c r="M64" t="s">
        <v>566</v>
      </c>
      <c r="N64" t="s">
        <v>80</v>
      </c>
      <c r="O64" t="s">
        <v>566</v>
      </c>
    </row>
    <row r="65" spans="1:15" x14ac:dyDescent="0.25">
      <c r="A65" t="s">
        <v>104</v>
      </c>
      <c r="B65" s="29" t="s">
        <v>85</v>
      </c>
      <c r="D65" t="s">
        <v>23</v>
      </c>
      <c r="E65">
        <v>28</v>
      </c>
      <c r="F65" t="s">
        <v>80</v>
      </c>
      <c r="G65" s="29" t="s">
        <v>292</v>
      </c>
      <c r="H65" t="s">
        <v>176</v>
      </c>
      <c r="I65">
        <v>3</v>
      </c>
      <c r="J65">
        <v>7</v>
      </c>
      <c r="K65">
        <v>44405</v>
      </c>
      <c r="L65" t="s">
        <v>80</v>
      </c>
      <c r="M65" t="s">
        <v>566</v>
      </c>
      <c r="N65" t="s">
        <v>80</v>
      </c>
      <c r="O65" t="s">
        <v>566</v>
      </c>
    </row>
    <row r="66" spans="1:15" x14ac:dyDescent="0.25">
      <c r="A66" t="s">
        <v>104</v>
      </c>
      <c r="B66" s="29" t="s">
        <v>85</v>
      </c>
      <c r="D66" t="s">
        <v>24</v>
      </c>
      <c r="E66">
        <v>28</v>
      </c>
      <c r="F66" t="s">
        <v>80</v>
      </c>
      <c r="G66" s="29" t="s">
        <v>293</v>
      </c>
      <c r="H66" t="s">
        <v>232</v>
      </c>
      <c r="I66">
        <v>4</v>
      </c>
      <c r="J66">
        <v>7</v>
      </c>
      <c r="K66">
        <v>44405</v>
      </c>
      <c r="L66" t="s">
        <v>80</v>
      </c>
      <c r="M66" t="s">
        <v>566</v>
      </c>
      <c r="N66" t="s">
        <v>80</v>
      </c>
      <c r="O66" t="s">
        <v>566</v>
      </c>
    </row>
    <row r="67" spans="1:15" x14ac:dyDescent="0.25">
      <c r="A67" t="s">
        <v>417</v>
      </c>
      <c r="B67" s="29" t="s">
        <v>85</v>
      </c>
      <c r="D67" t="s">
        <v>19</v>
      </c>
      <c r="E67">
        <v>29</v>
      </c>
      <c r="F67">
        <v>30</v>
      </c>
      <c r="G67" s="29" t="s">
        <v>294</v>
      </c>
      <c r="H67" t="s">
        <v>295</v>
      </c>
      <c r="I67">
        <v>1</v>
      </c>
      <c r="J67">
        <v>7</v>
      </c>
      <c r="K67">
        <v>44406</v>
      </c>
      <c r="L67">
        <v>44407</v>
      </c>
      <c r="M67" t="s">
        <v>558</v>
      </c>
      <c r="N67" t="s">
        <v>553</v>
      </c>
      <c r="O67" t="s">
        <v>563</v>
      </c>
    </row>
    <row r="68" spans="1:15" x14ac:dyDescent="0.25">
      <c r="A68" s="124" t="s">
        <v>417</v>
      </c>
      <c r="B68" s="29" t="s">
        <v>85</v>
      </c>
      <c r="C68" s="124"/>
      <c r="D68" s="124" t="s">
        <v>19</v>
      </c>
      <c r="E68" s="124">
        <v>29</v>
      </c>
      <c r="F68" s="124">
        <v>30</v>
      </c>
      <c r="G68" s="29" t="s">
        <v>296</v>
      </c>
      <c r="H68" s="124" t="s">
        <v>161</v>
      </c>
      <c r="I68" s="124">
        <v>4</v>
      </c>
      <c r="J68" s="124">
        <v>7</v>
      </c>
      <c r="K68" s="124">
        <v>44406</v>
      </c>
      <c r="L68" s="124">
        <v>44407</v>
      </c>
      <c r="M68" s="124" t="s">
        <v>558</v>
      </c>
      <c r="N68" s="124" t="s">
        <v>553</v>
      </c>
      <c r="O68" s="124" t="s">
        <v>563</v>
      </c>
    </row>
    <row r="69" spans="1:15" x14ac:dyDescent="0.25">
      <c r="A69" s="124" t="s">
        <v>542</v>
      </c>
      <c r="B69" s="29" t="s">
        <v>85</v>
      </c>
      <c r="C69" s="124"/>
      <c r="D69" s="124" t="s">
        <v>21</v>
      </c>
      <c r="E69" s="124">
        <v>29</v>
      </c>
      <c r="F69" s="124" t="s">
        <v>532</v>
      </c>
      <c r="G69" s="29" t="s">
        <v>297</v>
      </c>
      <c r="H69" s="124" t="s">
        <v>298</v>
      </c>
      <c r="I69" s="124">
        <v>6</v>
      </c>
      <c r="J69" s="124">
        <v>7</v>
      </c>
      <c r="K69" s="124">
        <v>44406</v>
      </c>
      <c r="L69" s="124">
        <v>44409</v>
      </c>
      <c r="M69" s="124" t="s">
        <v>558</v>
      </c>
      <c r="N69" s="124" t="s">
        <v>555</v>
      </c>
      <c r="O69" s="124" t="s">
        <v>560</v>
      </c>
    </row>
    <row r="70" spans="1:15" x14ac:dyDescent="0.25">
      <c r="A70" s="124" t="s">
        <v>418</v>
      </c>
      <c r="B70" s="29" t="s">
        <v>85</v>
      </c>
      <c r="C70" s="124"/>
      <c r="D70" s="124" t="s">
        <v>24</v>
      </c>
      <c r="E70" s="124">
        <v>30</v>
      </c>
      <c r="F70" s="124" t="s">
        <v>80</v>
      </c>
      <c r="G70" s="29" t="s">
        <v>509</v>
      </c>
      <c r="H70" s="124" t="s">
        <v>299</v>
      </c>
      <c r="I70" s="124">
        <v>3</v>
      </c>
      <c r="J70" s="124">
        <v>7</v>
      </c>
      <c r="K70" s="124">
        <v>44407</v>
      </c>
      <c r="L70" s="124" t="s">
        <v>80</v>
      </c>
      <c r="M70" s="124" t="s">
        <v>553</v>
      </c>
      <c r="N70" s="124" t="s">
        <v>80</v>
      </c>
      <c r="O70" s="124" t="s">
        <v>553</v>
      </c>
    </row>
    <row r="71" spans="1:15" x14ac:dyDescent="0.25">
      <c r="A71" s="124" t="s">
        <v>419</v>
      </c>
      <c r="B71" s="29" t="s">
        <v>85</v>
      </c>
      <c r="C71" s="124"/>
      <c r="D71" s="124" t="s">
        <v>23</v>
      </c>
      <c r="E71" s="124">
        <v>31</v>
      </c>
      <c r="F71" s="124"/>
      <c r="G71" s="29" t="s">
        <v>471</v>
      </c>
      <c r="H71" s="124" t="s">
        <v>352</v>
      </c>
      <c r="I71" s="124">
        <v>7</v>
      </c>
      <c r="J71" s="124">
        <v>7</v>
      </c>
      <c r="K71" s="124">
        <v>44408</v>
      </c>
      <c r="L71" s="124" t="s">
        <v>80</v>
      </c>
      <c r="M71" s="124" t="s">
        <v>554</v>
      </c>
      <c r="N71" s="124" t="s">
        <v>80</v>
      </c>
      <c r="O71" s="124" t="s">
        <v>554</v>
      </c>
    </row>
    <row r="72" spans="1:15" x14ac:dyDescent="0.25">
      <c r="A72" s="124" t="s">
        <v>419</v>
      </c>
      <c r="B72" s="29" t="s">
        <v>85</v>
      </c>
      <c r="C72" s="124"/>
      <c r="D72" s="124" t="s">
        <v>25</v>
      </c>
      <c r="E72" s="124">
        <v>31</v>
      </c>
      <c r="F72" s="124"/>
      <c r="G72" s="29" t="s">
        <v>646</v>
      </c>
      <c r="H72" s="124" t="s">
        <v>327</v>
      </c>
      <c r="I72" s="124">
        <v>6</v>
      </c>
      <c r="J72" s="124">
        <v>7</v>
      </c>
      <c r="K72" s="124">
        <v>44408</v>
      </c>
      <c r="L72" s="124" t="s">
        <v>80</v>
      </c>
      <c r="M72" s="124" t="s">
        <v>554</v>
      </c>
      <c r="N72" s="124" t="s">
        <v>80</v>
      </c>
      <c r="O72" s="124" t="s">
        <v>554</v>
      </c>
    </row>
    <row r="73" spans="1:15" x14ac:dyDescent="0.25">
      <c r="A73" s="124" t="s">
        <v>419</v>
      </c>
      <c r="B73" s="29" t="s">
        <v>85</v>
      </c>
      <c r="C73" s="124"/>
      <c r="D73" s="124" t="s">
        <v>23</v>
      </c>
      <c r="E73" s="124" t="s">
        <v>419</v>
      </c>
      <c r="F73" s="124"/>
      <c r="G73" s="29" t="s">
        <v>616</v>
      </c>
      <c r="H73" s="124" t="s">
        <v>259</v>
      </c>
      <c r="I73" s="124">
        <v>7</v>
      </c>
      <c r="J73" s="124">
        <v>7</v>
      </c>
      <c r="K73" s="124">
        <v>44408</v>
      </c>
      <c r="L73" s="124" t="s">
        <v>80</v>
      </c>
      <c r="M73" s="124" t="s">
        <v>554</v>
      </c>
      <c r="N73" s="124" t="s">
        <v>80</v>
      </c>
      <c r="O73" s="124" t="s">
        <v>554</v>
      </c>
    </row>
    <row r="74" spans="1:15" x14ac:dyDescent="0.25">
      <c r="A74" s="124" t="s">
        <v>419</v>
      </c>
      <c r="B74" s="29" t="s">
        <v>85</v>
      </c>
      <c r="C74" s="124"/>
      <c r="D74" s="124" t="s">
        <v>23</v>
      </c>
      <c r="E74" s="124">
        <v>31</v>
      </c>
      <c r="F74" s="124"/>
      <c r="G74" s="29" t="s">
        <v>471</v>
      </c>
      <c r="H74" s="124" t="s">
        <v>327</v>
      </c>
      <c r="I74" s="124">
        <v>6</v>
      </c>
      <c r="J74" s="124">
        <v>7</v>
      </c>
      <c r="K74" s="124">
        <v>44408</v>
      </c>
      <c r="L74" s="124" t="s">
        <v>80</v>
      </c>
      <c r="M74" s="124" t="s">
        <v>554</v>
      </c>
      <c r="N74" s="124" t="s">
        <v>80</v>
      </c>
      <c r="O74" s="124" t="s">
        <v>554</v>
      </c>
    </row>
  </sheetData>
  <phoneticPr fontId="5" type="noConversion"/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70E55-40E4-4080-836C-346AB3F73858}">
  <dimension ref="A1:O48"/>
  <sheetViews>
    <sheetView workbookViewId="0">
      <selection activeCell="C1" sqref="C1"/>
    </sheetView>
  </sheetViews>
  <sheetFormatPr defaultRowHeight="15" x14ac:dyDescent="0.25"/>
  <cols>
    <col min="1" max="1" width="11.5703125" bestFit="1" customWidth="1"/>
    <col min="2" max="2" width="8.28515625" bestFit="1" customWidth="1"/>
    <col min="3" max="3" width="17.42578125" bestFit="1" customWidth="1"/>
    <col min="4" max="4" width="30" bestFit="1" customWidth="1"/>
    <col min="5" max="5" width="12.5703125" bestFit="1" customWidth="1"/>
    <col min="6" max="6" width="11.28515625" bestFit="1" customWidth="1"/>
    <col min="7" max="7" width="76.28515625" bestFit="1" customWidth="1"/>
    <col min="8" max="8" width="27" bestFit="1" customWidth="1"/>
    <col min="9" max="9" width="7.5703125" bestFit="1" customWidth="1"/>
    <col min="10" max="10" width="11.5703125" bestFit="1" customWidth="1"/>
    <col min="11" max="11" width="18.140625" bestFit="1" customWidth="1"/>
    <col min="12" max="12" width="16.85546875" bestFit="1" customWidth="1"/>
    <col min="13" max="13" width="14.7109375" bestFit="1" customWidth="1"/>
    <col min="14" max="14" width="13.42578125" bestFit="1" customWidth="1"/>
    <col min="15" max="15" width="11.5703125" bestFit="1" customWidth="1"/>
    <col min="16" max="16" width="7.5703125" customWidth="1"/>
  </cols>
  <sheetData>
    <row r="1" spans="1:15" x14ac:dyDescent="0.25">
      <c r="A1" t="s">
        <v>29</v>
      </c>
      <c r="B1" t="s">
        <v>35</v>
      </c>
      <c r="C1" t="s">
        <v>18</v>
      </c>
      <c r="D1" t="s">
        <v>17</v>
      </c>
      <c r="E1" t="s">
        <v>73</v>
      </c>
      <c r="F1" t="s">
        <v>74</v>
      </c>
      <c r="G1" t="s">
        <v>31</v>
      </c>
      <c r="H1" t="s">
        <v>10</v>
      </c>
      <c r="I1" t="s">
        <v>26</v>
      </c>
      <c r="J1" t="s">
        <v>454</v>
      </c>
      <c r="K1" t="s">
        <v>549</v>
      </c>
      <c r="L1" t="s">
        <v>550</v>
      </c>
      <c r="M1" t="s">
        <v>551</v>
      </c>
      <c r="N1" t="s">
        <v>552</v>
      </c>
      <c r="O1" t="s">
        <v>30</v>
      </c>
    </row>
    <row r="2" spans="1:15" x14ac:dyDescent="0.25">
      <c r="A2" t="s">
        <v>80</v>
      </c>
      <c r="B2" s="29" t="s">
        <v>86</v>
      </c>
      <c r="F2" t="s">
        <v>80</v>
      </c>
      <c r="G2" s="29" t="s">
        <v>6</v>
      </c>
      <c r="J2">
        <v>8</v>
      </c>
      <c r="K2" t="s">
        <v>80</v>
      </c>
      <c r="L2" t="s">
        <v>80</v>
      </c>
      <c r="M2" t="s">
        <v>80</v>
      </c>
      <c r="N2" t="s">
        <v>80</v>
      </c>
      <c r="O2" t="s">
        <v>80</v>
      </c>
    </row>
    <row r="3" spans="1:15" x14ac:dyDescent="0.25">
      <c r="A3" t="s">
        <v>391</v>
      </c>
      <c r="B3" s="29" t="s">
        <v>86</v>
      </c>
      <c r="D3" t="s">
        <v>23</v>
      </c>
      <c r="E3">
        <v>1</v>
      </c>
      <c r="F3" t="s">
        <v>80</v>
      </c>
      <c r="G3" s="29" t="s">
        <v>612</v>
      </c>
      <c r="H3" t="s">
        <v>206</v>
      </c>
      <c r="I3">
        <v>7</v>
      </c>
      <c r="J3">
        <v>8</v>
      </c>
      <c r="K3">
        <v>44409</v>
      </c>
      <c r="L3" t="s">
        <v>80</v>
      </c>
      <c r="M3" t="s">
        <v>555</v>
      </c>
      <c r="N3" t="s">
        <v>80</v>
      </c>
      <c r="O3" t="s">
        <v>555</v>
      </c>
    </row>
    <row r="4" spans="1:15" x14ac:dyDescent="0.25">
      <c r="A4" t="s">
        <v>392</v>
      </c>
      <c r="B4" s="29" t="s">
        <v>86</v>
      </c>
      <c r="D4" t="s">
        <v>24</v>
      </c>
      <c r="E4">
        <v>2</v>
      </c>
      <c r="F4" t="s">
        <v>80</v>
      </c>
      <c r="G4" s="29" t="s">
        <v>510</v>
      </c>
      <c r="H4" t="s">
        <v>544</v>
      </c>
      <c r="I4">
        <v>3</v>
      </c>
      <c r="J4">
        <v>8</v>
      </c>
      <c r="K4">
        <v>44410</v>
      </c>
      <c r="L4" t="s">
        <v>80</v>
      </c>
      <c r="M4" t="s">
        <v>557</v>
      </c>
      <c r="N4" t="s">
        <v>80</v>
      </c>
      <c r="O4" t="s">
        <v>557</v>
      </c>
    </row>
    <row r="5" spans="1:15" x14ac:dyDescent="0.25">
      <c r="A5" t="s">
        <v>432</v>
      </c>
      <c r="B5" s="29" t="s">
        <v>86</v>
      </c>
      <c r="D5" t="s">
        <v>19</v>
      </c>
      <c r="E5">
        <v>2</v>
      </c>
      <c r="F5" t="s">
        <v>393</v>
      </c>
      <c r="G5" s="29" t="s">
        <v>609</v>
      </c>
      <c r="H5" t="s">
        <v>607</v>
      </c>
      <c r="I5">
        <v>1</v>
      </c>
      <c r="J5">
        <v>8</v>
      </c>
      <c r="K5">
        <v>44410</v>
      </c>
      <c r="L5">
        <v>44411</v>
      </c>
      <c r="M5" t="s">
        <v>557</v>
      </c>
      <c r="N5" t="s">
        <v>565</v>
      </c>
      <c r="O5" t="s">
        <v>575</v>
      </c>
    </row>
    <row r="6" spans="1:15" x14ac:dyDescent="0.25">
      <c r="A6" t="s">
        <v>393</v>
      </c>
      <c r="B6" s="29" t="s">
        <v>86</v>
      </c>
      <c r="D6" t="s">
        <v>23</v>
      </c>
      <c r="E6">
        <v>3</v>
      </c>
      <c r="G6" s="29" t="s">
        <v>471</v>
      </c>
      <c r="H6" t="s">
        <v>352</v>
      </c>
      <c r="I6">
        <v>7</v>
      </c>
      <c r="J6">
        <v>8</v>
      </c>
      <c r="K6">
        <v>44411</v>
      </c>
      <c r="L6" t="s">
        <v>80</v>
      </c>
      <c r="M6" t="s">
        <v>565</v>
      </c>
      <c r="N6" t="s">
        <v>80</v>
      </c>
      <c r="O6" t="s">
        <v>565</v>
      </c>
    </row>
    <row r="7" spans="1:15" x14ac:dyDescent="0.25">
      <c r="A7" t="s">
        <v>420</v>
      </c>
      <c r="B7" s="29" t="s">
        <v>86</v>
      </c>
      <c r="D7" t="s">
        <v>72</v>
      </c>
      <c r="E7">
        <v>4</v>
      </c>
      <c r="F7">
        <v>6</v>
      </c>
      <c r="G7" s="29" t="s">
        <v>300</v>
      </c>
      <c r="H7" t="s">
        <v>60</v>
      </c>
      <c r="I7">
        <v>4</v>
      </c>
      <c r="J7">
        <v>8</v>
      </c>
      <c r="K7">
        <v>44412</v>
      </c>
      <c r="L7">
        <v>44414</v>
      </c>
      <c r="M7" t="s">
        <v>566</v>
      </c>
      <c r="N7" t="s">
        <v>553</v>
      </c>
      <c r="O7" t="s">
        <v>571</v>
      </c>
    </row>
    <row r="8" spans="1:15" x14ac:dyDescent="0.25">
      <c r="A8" t="s">
        <v>421</v>
      </c>
      <c r="B8" s="29" t="s">
        <v>86</v>
      </c>
      <c r="D8" t="s">
        <v>24</v>
      </c>
      <c r="E8">
        <v>5</v>
      </c>
      <c r="F8" t="s">
        <v>80</v>
      </c>
      <c r="G8" s="29" t="s">
        <v>112</v>
      </c>
      <c r="H8" t="s">
        <v>301</v>
      </c>
      <c r="I8">
        <v>1</v>
      </c>
      <c r="J8">
        <v>8</v>
      </c>
      <c r="K8">
        <v>44413</v>
      </c>
      <c r="L8" t="s">
        <v>80</v>
      </c>
      <c r="M8" t="s">
        <v>558</v>
      </c>
      <c r="N8" t="s">
        <v>80</v>
      </c>
      <c r="O8" t="s">
        <v>558</v>
      </c>
    </row>
    <row r="9" spans="1:15" x14ac:dyDescent="0.25">
      <c r="A9" t="s">
        <v>421</v>
      </c>
      <c r="B9" s="29" t="s">
        <v>86</v>
      </c>
      <c r="D9" t="s">
        <v>24</v>
      </c>
      <c r="E9">
        <v>5</v>
      </c>
      <c r="F9" t="s">
        <v>80</v>
      </c>
      <c r="G9" s="29" t="s">
        <v>302</v>
      </c>
      <c r="H9" t="s">
        <v>303</v>
      </c>
      <c r="I9">
        <v>3</v>
      </c>
      <c r="J9">
        <v>8</v>
      </c>
      <c r="K9">
        <v>44413</v>
      </c>
      <c r="L9" t="s">
        <v>80</v>
      </c>
      <c r="M9" t="s">
        <v>558</v>
      </c>
      <c r="N9" t="s">
        <v>80</v>
      </c>
      <c r="O9" t="s">
        <v>558</v>
      </c>
    </row>
    <row r="10" spans="1:15" x14ac:dyDescent="0.25">
      <c r="A10" t="s">
        <v>421</v>
      </c>
      <c r="B10" s="29" t="s">
        <v>86</v>
      </c>
      <c r="D10" t="s">
        <v>24</v>
      </c>
      <c r="E10">
        <v>5</v>
      </c>
      <c r="F10" t="s">
        <v>80</v>
      </c>
      <c r="G10" s="29" t="s">
        <v>112</v>
      </c>
      <c r="H10" t="s">
        <v>253</v>
      </c>
      <c r="I10">
        <v>7</v>
      </c>
      <c r="J10">
        <v>8</v>
      </c>
      <c r="K10">
        <v>44413</v>
      </c>
      <c r="L10" t="s">
        <v>80</v>
      </c>
      <c r="M10" t="s">
        <v>558</v>
      </c>
      <c r="N10" t="s">
        <v>80</v>
      </c>
      <c r="O10" t="s">
        <v>558</v>
      </c>
    </row>
    <row r="11" spans="1:15" x14ac:dyDescent="0.25">
      <c r="A11" t="s">
        <v>92</v>
      </c>
      <c r="B11" s="29" t="s">
        <v>86</v>
      </c>
      <c r="D11" t="s">
        <v>19</v>
      </c>
      <c r="E11">
        <v>6</v>
      </c>
      <c r="F11">
        <v>7</v>
      </c>
      <c r="G11" s="29" t="s">
        <v>304</v>
      </c>
      <c r="H11" t="s">
        <v>303</v>
      </c>
      <c r="I11">
        <v>3</v>
      </c>
      <c r="J11">
        <v>8</v>
      </c>
      <c r="K11">
        <v>44414</v>
      </c>
      <c r="L11">
        <v>44415</v>
      </c>
      <c r="M11" t="s">
        <v>553</v>
      </c>
      <c r="N11" t="s">
        <v>554</v>
      </c>
      <c r="O11" t="s">
        <v>561</v>
      </c>
    </row>
    <row r="12" spans="1:15" x14ac:dyDescent="0.25">
      <c r="A12" t="s">
        <v>100</v>
      </c>
      <c r="B12" s="29" t="s">
        <v>86</v>
      </c>
      <c r="D12" t="s">
        <v>25</v>
      </c>
      <c r="E12">
        <v>7</v>
      </c>
      <c r="F12" t="s">
        <v>80</v>
      </c>
      <c r="G12" s="29" t="s">
        <v>305</v>
      </c>
      <c r="H12" t="s">
        <v>133</v>
      </c>
      <c r="I12">
        <v>4</v>
      </c>
      <c r="J12">
        <v>8</v>
      </c>
      <c r="K12">
        <v>44415</v>
      </c>
      <c r="L12" t="s">
        <v>80</v>
      </c>
      <c r="M12" t="s">
        <v>554</v>
      </c>
      <c r="N12" t="s">
        <v>80</v>
      </c>
      <c r="O12" t="s">
        <v>554</v>
      </c>
    </row>
    <row r="13" spans="1:15" x14ac:dyDescent="0.25">
      <c r="A13" t="s">
        <v>100</v>
      </c>
      <c r="B13" s="29" t="s">
        <v>86</v>
      </c>
      <c r="D13" t="s">
        <v>24</v>
      </c>
      <c r="E13">
        <v>7</v>
      </c>
      <c r="F13" t="s">
        <v>80</v>
      </c>
      <c r="G13" s="29" t="s">
        <v>112</v>
      </c>
      <c r="H13" t="s">
        <v>50</v>
      </c>
      <c r="I13">
        <v>6</v>
      </c>
      <c r="J13">
        <v>8</v>
      </c>
      <c r="K13">
        <v>44415</v>
      </c>
      <c r="L13" t="s">
        <v>80</v>
      </c>
      <c r="M13" t="s">
        <v>554</v>
      </c>
      <c r="N13" t="s">
        <v>80</v>
      </c>
      <c r="O13" t="s">
        <v>554</v>
      </c>
    </row>
    <row r="14" spans="1:15" x14ac:dyDescent="0.25">
      <c r="A14" t="s">
        <v>442</v>
      </c>
      <c r="B14" s="29" t="s">
        <v>86</v>
      </c>
      <c r="D14" t="s">
        <v>19</v>
      </c>
      <c r="E14">
        <v>7</v>
      </c>
      <c r="F14">
        <v>8</v>
      </c>
      <c r="G14" s="29" t="s">
        <v>306</v>
      </c>
      <c r="H14" t="s">
        <v>253</v>
      </c>
      <c r="I14">
        <v>7</v>
      </c>
      <c r="J14">
        <v>8</v>
      </c>
      <c r="K14">
        <v>44415</v>
      </c>
      <c r="L14">
        <v>44416</v>
      </c>
      <c r="M14" t="s">
        <v>554</v>
      </c>
      <c r="N14" t="s">
        <v>555</v>
      </c>
      <c r="O14" t="s">
        <v>556</v>
      </c>
    </row>
    <row r="15" spans="1:15" x14ac:dyDescent="0.25">
      <c r="A15" t="s">
        <v>100</v>
      </c>
      <c r="B15" s="29" t="s">
        <v>86</v>
      </c>
      <c r="D15" t="s">
        <v>23</v>
      </c>
      <c r="E15">
        <v>7</v>
      </c>
      <c r="G15" s="29" t="s">
        <v>617</v>
      </c>
      <c r="H15" t="s">
        <v>259</v>
      </c>
      <c r="I15">
        <v>7</v>
      </c>
      <c r="J15">
        <v>8</v>
      </c>
      <c r="K15">
        <v>44415</v>
      </c>
      <c r="L15" t="s">
        <v>80</v>
      </c>
      <c r="M15" t="s">
        <v>554</v>
      </c>
      <c r="N15" t="s">
        <v>80</v>
      </c>
      <c r="O15" t="s">
        <v>554</v>
      </c>
    </row>
    <row r="16" spans="1:15" x14ac:dyDescent="0.25">
      <c r="A16" t="s">
        <v>408</v>
      </c>
      <c r="B16" s="29" t="s">
        <v>86</v>
      </c>
      <c r="D16" t="s">
        <v>23</v>
      </c>
      <c r="E16">
        <v>8</v>
      </c>
      <c r="G16" s="29" t="s">
        <v>618</v>
      </c>
      <c r="H16" t="s">
        <v>259</v>
      </c>
      <c r="I16">
        <v>7</v>
      </c>
      <c r="J16">
        <v>8</v>
      </c>
      <c r="K16">
        <v>44416</v>
      </c>
      <c r="L16" t="s">
        <v>80</v>
      </c>
      <c r="M16" t="s">
        <v>555</v>
      </c>
      <c r="N16" t="s">
        <v>80</v>
      </c>
      <c r="O16" t="s">
        <v>555</v>
      </c>
    </row>
    <row r="17" spans="1:15" x14ac:dyDescent="0.25">
      <c r="A17" t="s">
        <v>397</v>
      </c>
      <c r="B17" s="29" t="s">
        <v>86</v>
      </c>
      <c r="D17" t="s">
        <v>24</v>
      </c>
      <c r="E17">
        <v>10</v>
      </c>
      <c r="F17" t="s">
        <v>80</v>
      </c>
      <c r="G17" s="29" t="s">
        <v>511</v>
      </c>
      <c r="H17" t="s">
        <v>161</v>
      </c>
      <c r="I17">
        <v>4</v>
      </c>
      <c r="J17">
        <v>8</v>
      </c>
      <c r="K17">
        <v>44418</v>
      </c>
      <c r="L17" t="s">
        <v>80</v>
      </c>
      <c r="M17" t="s">
        <v>565</v>
      </c>
      <c r="N17" t="s">
        <v>80</v>
      </c>
      <c r="O17" t="s">
        <v>565</v>
      </c>
    </row>
    <row r="18" spans="1:15" x14ac:dyDescent="0.25">
      <c r="A18" t="s">
        <v>397</v>
      </c>
      <c r="B18" s="29" t="s">
        <v>86</v>
      </c>
      <c r="D18" t="s">
        <v>25</v>
      </c>
      <c r="E18">
        <v>10</v>
      </c>
      <c r="F18" t="s">
        <v>80</v>
      </c>
      <c r="G18" s="29" t="s">
        <v>626</v>
      </c>
      <c r="H18" t="s">
        <v>172</v>
      </c>
      <c r="I18">
        <v>7</v>
      </c>
      <c r="J18">
        <v>8</v>
      </c>
      <c r="K18">
        <v>44418</v>
      </c>
      <c r="L18" t="s">
        <v>80</v>
      </c>
      <c r="M18" t="s">
        <v>565</v>
      </c>
      <c r="N18" t="s">
        <v>80</v>
      </c>
      <c r="O18" t="s">
        <v>565</v>
      </c>
    </row>
    <row r="19" spans="1:15" x14ac:dyDescent="0.25">
      <c r="A19" t="s">
        <v>399</v>
      </c>
      <c r="B19" s="29" t="s">
        <v>86</v>
      </c>
      <c r="D19" t="s">
        <v>25</v>
      </c>
      <c r="E19">
        <v>11</v>
      </c>
      <c r="F19" t="s">
        <v>80</v>
      </c>
      <c r="G19" s="29" t="s">
        <v>514</v>
      </c>
      <c r="H19" t="s">
        <v>314</v>
      </c>
      <c r="I19">
        <v>7</v>
      </c>
      <c r="J19">
        <v>8</v>
      </c>
      <c r="K19">
        <v>44419</v>
      </c>
      <c r="L19" t="s">
        <v>80</v>
      </c>
      <c r="M19" t="s">
        <v>566</v>
      </c>
      <c r="N19" t="s">
        <v>80</v>
      </c>
      <c r="O19" t="s">
        <v>566</v>
      </c>
    </row>
    <row r="20" spans="1:15" x14ac:dyDescent="0.25">
      <c r="A20" t="s">
        <v>447</v>
      </c>
      <c r="B20" s="29" t="s">
        <v>86</v>
      </c>
      <c r="D20" t="s">
        <v>19</v>
      </c>
      <c r="E20">
        <v>11</v>
      </c>
      <c r="F20">
        <v>12</v>
      </c>
      <c r="G20" s="29" t="s">
        <v>513</v>
      </c>
      <c r="H20" t="s">
        <v>161</v>
      </c>
      <c r="I20">
        <v>4</v>
      </c>
      <c r="J20">
        <v>8</v>
      </c>
      <c r="K20">
        <v>44419</v>
      </c>
      <c r="L20">
        <v>44420</v>
      </c>
      <c r="M20" t="s">
        <v>566</v>
      </c>
      <c r="N20" t="s">
        <v>558</v>
      </c>
      <c r="O20" t="s">
        <v>570</v>
      </c>
    </row>
    <row r="21" spans="1:15" x14ac:dyDescent="0.25">
      <c r="A21" t="s">
        <v>447</v>
      </c>
      <c r="B21" s="29" t="s">
        <v>86</v>
      </c>
      <c r="D21" t="s">
        <v>22</v>
      </c>
      <c r="E21">
        <v>11</v>
      </c>
      <c r="F21" t="s">
        <v>424</v>
      </c>
      <c r="G21" s="29" t="s">
        <v>619</v>
      </c>
      <c r="H21" t="s">
        <v>111</v>
      </c>
      <c r="I21">
        <v>6</v>
      </c>
      <c r="J21">
        <v>8</v>
      </c>
      <c r="K21">
        <v>44419</v>
      </c>
      <c r="L21">
        <v>44420</v>
      </c>
      <c r="M21" t="s">
        <v>566</v>
      </c>
      <c r="N21" t="s">
        <v>558</v>
      </c>
      <c r="O21" t="s">
        <v>570</v>
      </c>
    </row>
    <row r="22" spans="1:15" x14ac:dyDescent="0.25">
      <c r="A22" t="s">
        <v>424</v>
      </c>
      <c r="B22" s="29" t="s">
        <v>86</v>
      </c>
      <c r="D22" t="s">
        <v>24</v>
      </c>
      <c r="E22">
        <v>12</v>
      </c>
      <c r="F22" t="s">
        <v>80</v>
      </c>
      <c r="G22" s="29" t="s">
        <v>647</v>
      </c>
      <c r="H22" t="s">
        <v>314</v>
      </c>
      <c r="I22">
        <v>7</v>
      </c>
      <c r="J22">
        <v>8</v>
      </c>
      <c r="K22">
        <v>44420</v>
      </c>
      <c r="L22" t="s">
        <v>80</v>
      </c>
      <c r="M22" t="s">
        <v>558</v>
      </c>
      <c r="N22" t="s">
        <v>80</v>
      </c>
      <c r="O22" t="s">
        <v>558</v>
      </c>
    </row>
    <row r="23" spans="1:15" x14ac:dyDescent="0.25">
      <c r="A23" t="s">
        <v>425</v>
      </c>
      <c r="B23" s="29" t="s">
        <v>86</v>
      </c>
      <c r="D23" t="s">
        <v>23</v>
      </c>
      <c r="E23">
        <v>15</v>
      </c>
      <c r="G23" s="29" t="s">
        <v>636</v>
      </c>
      <c r="H23" t="s">
        <v>640</v>
      </c>
      <c r="I23">
        <v>7</v>
      </c>
      <c r="J23">
        <v>8</v>
      </c>
      <c r="K23">
        <v>44423</v>
      </c>
      <c r="L23" t="s">
        <v>80</v>
      </c>
      <c r="M23" t="s">
        <v>555</v>
      </c>
      <c r="N23" t="s">
        <v>80</v>
      </c>
      <c r="O23" t="s">
        <v>555</v>
      </c>
    </row>
    <row r="24" spans="1:15" x14ac:dyDescent="0.25">
      <c r="A24" t="s">
        <v>101</v>
      </c>
      <c r="B24" s="29" t="s">
        <v>86</v>
      </c>
      <c r="D24" t="s">
        <v>25</v>
      </c>
      <c r="E24">
        <v>17</v>
      </c>
      <c r="G24" s="29" t="s">
        <v>516</v>
      </c>
      <c r="H24" t="s">
        <v>490</v>
      </c>
      <c r="I24">
        <v>4</v>
      </c>
      <c r="J24">
        <v>8</v>
      </c>
      <c r="K24">
        <v>44425</v>
      </c>
      <c r="L24" t="s">
        <v>80</v>
      </c>
      <c r="M24" t="s">
        <v>565</v>
      </c>
      <c r="N24" t="s">
        <v>80</v>
      </c>
      <c r="O24" t="s">
        <v>565</v>
      </c>
    </row>
    <row r="25" spans="1:15" x14ac:dyDescent="0.25">
      <c r="A25" t="s">
        <v>95</v>
      </c>
      <c r="B25" s="29" t="s">
        <v>86</v>
      </c>
      <c r="D25" t="s">
        <v>61</v>
      </c>
      <c r="E25">
        <v>18</v>
      </c>
      <c r="F25">
        <v>20</v>
      </c>
      <c r="G25" s="29" t="s">
        <v>309</v>
      </c>
      <c r="H25" t="s">
        <v>310</v>
      </c>
      <c r="I25">
        <v>1</v>
      </c>
      <c r="J25">
        <v>8</v>
      </c>
      <c r="K25">
        <v>44426</v>
      </c>
      <c r="L25">
        <v>44428</v>
      </c>
      <c r="M25" t="s">
        <v>566</v>
      </c>
      <c r="N25" t="s">
        <v>553</v>
      </c>
      <c r="O25" t="s">
        <v>571</v>
      </c>
    </row>
    <row r="26" spans="1:15" x14ac:dyDescent="0.25">
      <c r="A26" t="s">
        <v>402</v>
      </c>
      <c r="B26" s="29" t="s">
        <v>86</v>
      </c>
      <c r="D26" t="s">
        <v>25</v>
      </c>
      <c r="E26">
        <v>18</v>
      </c>
      <c r="F26" t="s">
        <v>80</v>
      </c>
      <c r="G26" s="29" t="s">
        <v>311</v>
      </c>
      <c r="H26" t="s">
        <v>232</v>
      </c>
      <c r="I26">
        <v>4</v>
      </c>
      <c r="J26">
        <v>8</v>
      </c>
      <c r="K26">
        <v>44426</v>
      </c>
      <c r="L26" t="s">
        <v>80</v>
      </c>
      <c r="M26" t="s">
        <v>566</v>
      </c>
      <c r="N26" t="s">
        <v>80</v>
      </c>
      <c r="O26" t="s">
        <v>566</v>
      </c>
    </row>
    <row r="27" spans="1:15" x14ac:dyDescent="0.25">
      <c r="A27" t="s">
        <v>443</v>
      </c>
      <c r="B27" s="29" t="s">
        <v>86</v>
      </c>
      <c r="D27" t="s">
        <v>68</v>
      </c>
      <c r="E27">
        <v>19</v>
      </c>
      <c r="F27">
        <v>21</v>
      </c>
      <c r="G27" s="29" t="s">
        <v>312</v>
      </c>
      <c r="H27" t="s">
        <v>313</v>
      </c>
      <c r="I27">
        <v>3</v>
      </c>
      <c r="J27">
        <v>8</v>
      </c>
      <c r="K27">
        <v>44427</v>
      </c>
      <c r="L27">
        <v>44429</v>
      </c>
      <c r="M27" t="s">
        <v>558</v>
      </c>
      <c r="N27" t="s">
        <v>554</v>
      </c>
      <c r="O27" t="s">
        <v>559</v>
      </c>
    </row>
    <row r="28" spans="1:15" x14ac:dyDescent="0.25">
      <c r="A28" t="s">
        <v>413</v>
      </c>
      <c r="B28" s="29" t="s">
        <v>86</v>
      </c>
      <c r="D28" t="s">
        <v>24</v>
      </c>
      <c r="E28">
        <v>22</v>
      </c>
      <c r="F28" t="s">
        <v>80</v>
      </c>
      <c r="G28" s="29" t="s">
        <v>112</v>
      </c>
      <c r="H28" t="s">
        <v>291</v>
      </c>
      <c r="I28">
        <v>2</v>
      </c>
      <c r="J28">
        <v>8</v>
      </c>
      <c r="K28">
        <v>44430</v>
      </c>
      <c r="L28" t="s">
        <v>80</v>
      </c>
      <c r="M28" t="s">
        <v>555</v>
      </c>
      <c r="N28" t="s">
        <v>80</v>
      </c>
      <c r="O28" t="s">
        <v>555</v>
      </c>
    </row>
    <row r="29" spans="1:15" x14ac:dyDescent="0.25">
      <c r="A29" t="s">
        <v>413</v>
      </c>
      <c r="B29" s="29" t="s">
        <v>86</v>
      </c>
      <c r="C29" t="s">
        <v>656</v>
      </c>
      <c r="D29" t="s">
        <v>25</v>
      </c>
      <c r="E29">
        <v>22</v>
      </c>
      <c r="F29" t="s">
        <v>80</v>
      </c>
      <c r="G29" s="29" t="s">
        <v>515</v>
      </c>
      <c r="H29" t="s">
        <v>327</v>
      </c>
      <c r="I29">
        <v>6</v>
      </c>
      <c r="J29">
        <v>8</v>
      </c>
      <c r="K29">
        <v>44430</v>
      </c>
      <c r="L29" t="s">
        <v>80</v>
      </c>
      <c r="M29" t="s">
        <v>555</v>
      </c>
      <c r="N29" t="s">
        <v>80</v>
      </c>
      <c r="O29" t="s">
        <v>555</v>
      </c>
    </row>
    <row r="30" spans="1:15" x14ac:dyDescent="0.25">
      <c r="A30" t="s">
        <v>413</v>
      </c>
      <c r="B30" s="29" t="s">
        <v>86</v>
      </c>
      <c r="D30" t="s">
        <v>23</v>
      </c>
      <c r="E30">
        <v>22</v>
      </c>
      <c r="G30" s="29" t="s">
        <v>648</v>
      </c>
      <c r="H30" t="s">
        <v>172</v>
      </c>
      <c r="I30">
        <v>7</v>
      </c>
      <c r="J30">
        <v>8</v>
      </c>
      <c r="K30">
        <v>44430</v>
      </c>
      <c r="L30" t="s">
        <v>80</v>
      </c>
      <c r="M30" t="s">
        <v>555</v>
      </c>
      <c r="N30" t="s">
        <v>80</v>
      </c>
      <c r="O30" t="s">
        <v>555</v>
      </c>
    </row>
    <row r="31" spans="1:15" x14ac:dyDescent="0.25">
      <c r="A31" t="s">
        <v>413</v>
      </c>
      <c r="B31" s="29" t="s">
        <v>86</v>
      </c>
      <c r="D31" t="s">
        <v>23</v>
      </c>
      <c r="E31">
        <v>22</v>
      </c>
      <c r="G31" s="29" t="s">
        <v>649</v>
      </c>
      <c r="H31" t="s">
        <v>206</v>
      </c>
      <c r="I31">
        <v>7</v>
      </c>
      <c r="J31">
        <v>8</v>
      </c>
      <c r="K31">
        <v>44430</v>
      </c>
      <c r="L31" t="s">
        <v>80</v>
      </c>
      <c r="M31" t="s">
        <v>555</v>
      </c>
      <c r="N31" t="s">
        <v>80</v>
      </c>
      <c r="O31" t="s">
        <v>555</v>
      </c>
    </row>
    <row r="32" spans="1:15" x14ac:dyDescent="0.25">
      <c r="A32" t="s">
        <v>444</v>
      </c>
      <c r="B32" s="29" t="s">
        <v>86</v>
      </c>
      <c r="D32" t="s">
        <v>21</v>
      </c>
      <c r="E32">
        <v>24</v>
      </c>
      <c r="F32">
        <v>26</v>
      </c>
      <c r="G32" s="29" t="s">
        <v>316</v>
      </c>
      <c r="H32" t="s">
        <v>250</v>
      </c>
      <c r="I32">
        <v>5</v>
      </c>
      <c r="J32">
        <v>8</v>
      </c>
      <c r="K32">
        <v>44432</v>
      </c>
      <c r="L32">
        <v>44434</v>
      </c>
      <c r="M32" t="s">
        <v>565</v>
      </c>
      <c r="N32" t="s">
        <v>558</v>
      </c>
      <c r="O32" t="s">
        <v>574</v>
      </c>
    </row>
    <row r="33" spans="1:15" x14ac:dyDescent="0.25">
      <c r="A33" t="s">
        <v>444</v>
      </c>
      <c r="B33" s="29" t="s">
        <v>86</v>
      </c>
      <c r="D33" t="s">
        <v>21</v>
      </c>
      <c r="E33">
        <v>24</v>
      </c>
      <c r="F33">
        <v>26</v>
      </c>
      <c r="G33" s="29" t="s">
        <v>317</v>
      </c>
      <c r="H33" t="s">
        <v>217</v>
      </c>
      <c r="I33">
        <v>5</v>
      </c>
      <c r="J33">
        <v>8</v>
      </c>
      <c r="K33">
        <v>44432</v>
      </c>
      <c r="L33">
        <v>44434</v>
      </c>
      <c r="M33" t="s">
        <v>565</v>
      </c>
      <c r="N33" t="s">
        <v>558</v>
      </c>
      <c r="O33" t="s">
        <v>574</v>
      </c>
    </row>
    <row r="34" spans="1:15" x14ac:dyDescent="0.25">
      <c r="A34" t="s">
        <v>444</v>
      </c>
      <c r="B34" s="29" t="s">
        <v>86</v>
      </c>
      <c r="D34" t="s">
        <v>21</v>
      </c>
      <c r="E34">
        <v>24</v>
      </c>
      <c r="F34">
        <v>26</v>
      </c>
      <c r="G34" s="29" t="s">
        <v>318</v>
      </c>
      <c r="H34" t="s">
        <v>319</v>
      </c>
      <c r="I34">
        <v>5</v>
      </c>
      <c r="J34">
        <v>8</v>
      </c>
      <c r="K34">
        <v>44432</v>
      </c>
      <c r="L34">
        <v>44434</v>
      </c>
      <c r="M34" t="s">
        <v>565</v>
      </c>
      <c r="N34" t="s">
        <v>558</v>
      </c>
      <c r="O34" t="s">
        <v>574</v>
      </c>
    </row>
    <row r="35" spans="1:15" x14ac:dyDescent="0.25">
      <c r="A35" t="s">
        <v>103</v>
      </c>
      <c r="B35" s="29" t="s">
        <v>86</v>
      </c>
      <c r="D35" t="s">
        <v>25</v>
      </c>
      <c r="E35">
        <v>27</v>
      </c>
      <c r="F35" t="s">
        <v>80</v>
      </c>
      <c r="G35" s="29" t="s">
        <v>305</v>
      </c>
      <c r="H35" t="s">
        <v>320</v>
      </c>
      <c r="I35">
        <v>3</v>
      </c>
      <c r="J35">
        <v>8</v>
      </c>
      <c r="K35">
        <v>44435</v>
      </c>
      <c r="L35" t="s">
        <v>80</v>
      </c>
      <c r="M35" t="s">
        <v>553</v>
      </c>
      <c r="N35" t="s">
        <v>80</v>
      </c>
      <c r="O35" t="s">
        <v>553</v>
      </c>
    </row>
    <row r="36" spans="1:15" x14ac:dyDescent="0.25">
      <c r="A36" t="s">
        <v>104</v>
      </c>
      <c r="B36" s="29" t="s">
        <v>86</v>
      </c>
      <c r="D36" t="s">
        <v>23</v>
      </c>
      <c r="E36">
        <v>28</v>
      </c>
      <c r="G36" s="29" t="s">
        <v>648</v>
      </c>
      <c r="H36" t="s">
        <v>172</v>
      </c>
      <c r="J36">
        <v>8</v>
      </c>
      <c r="K36">
        <v>44436</v>
      </c>
      <c r="L36" t="s">
        <v>80</v>
      </c>
      <c r="M36" t="s">
        <v>554</v>
      </c>
      <c r="N36" t="s">
        <v>80</v>
      </c>
      <c r="O36" t="s">
        <v>554</v>
      </c>
    </row>
    <row r="37" spans="1:15" x14ac:dyDescent="0.25">
      <c r="A37" t="s">
        <v>104</v>
      </c>
      <c r="B37" s="29" t="s">
        <v>86</v>
      </c>
      <c r="D37" t="s">
        <v>24</v>
      </c>
      <c r="E37">
        <v>28</v>
      </c>
      <c r="F37" t="s">
        <v>80</v>
      </c>
      <c r="G37" s="29" t="s">
        <v>66</v>
      </c>
      <c r="H37" t="s">
        <v>321</v>
      </c>
      <c r="I37">
        <v>5</v>
      </c>
      <c r="J37">
        <v>8</v>
      </c>
      <c r="K37">
        <v>44436</v>
      </c>
      <c r="L37" t="s">
        <v>80</v>
      </c>
      <c r="M37" t="s">
        <v>554</v>
      </c>
      <c r="N37" t="s">
        <v>80</v>
      </c>
      <c r="O37" t="s">
        <v>554</v>
      </c>
    </row>
    <row r="38" spans="1:15" x14ac:dyDescent="0.25">
      <c r="A38" t="s">
        <v>104</v>
      </c>
      <c r="B38" s="29" t="s">
        <v>86</v>
      </c>
      <c r="D38" t="s">
        <v>23</v>
      </c>
      <c r="E38">
        <v>28</v>
      </c>
      <c r="G38" s="29" t="s">
        <v>643</v>
      </c>
      <c r="H38" t="s">
        <v>635</v>
      </c>
      <c r="I38">
        <v>7</v>
      </c>
      <c r="J38">
        <v>8</v>
      </c>
      <c r="K38">
        <v>44436</v>
      </c>
      <c r="L38" t="s">
        <v>80</v>
      </c>
      <c r="M38" t="s">
        <v>554</v>
      </c>
      <c r="N38" t="s">
        <v>80</v>
      </c>
      <c r="O38" t="s">
        <v>554</v>
      </c>
    </row>
    <row r="39" spans="1:15" x14ac:dyDescent="0.25">
      <c r="A39" t="s">
        <v>445</v>
      </c>
      <c r="B39" s="29" t="s">
        <v>86</v>
      </c>
      <c r="D39" t="s">
        <v>36</v>
      </c>
      <c r="E39">
        <v>29</v>
      </c>
      <c r="F39">
        <v>31</v>
      </c>
      <c r="G39" s="29" t="s">
        <v>322</v>
      </c>
      <c r="H39" t="s">
        <v>186</v>
      </c>
      <c r="I39">
        <v>1</v>
      </c>
      <c r="J39">
        <v>8</v>
      </c>
      <c r="K39">
        <v>44437</v>
      </c>
      <c r="L39">
        <v>44439</v>
      </c>
      <c r="M39" t="s">
        <v>555</v>
      </c>
      <c r="N39" t="s">
        <v>565</v>
      </c>
      <c r="O39" t="s">
        <v>573</v>
      </c>
    </row>
    <row r="40" spans="1:15" x14ac:dyDescent="0.25">
      <c r="A40" t="s">
        <v>416</v>
      </c>
      <c r="B40" s="29" t="s">
        <v>86</v>
      </c>
      <c r="D40" t="s">
        <v>23</v>
      </c>
      <c r="E40">
        <v>29</v>
      </c>
      <c r="G40" s="29" t="s">
        <v>471</v>
      </c>
      <c r="H40" t="s">
        <v>127</v>
      </c>
      <c r="I40">
        <v>4</v>
      </c>
      <c r="J40">
        <v>8</v>
      </c>
      <c r="K40">
        <v>44437</v>
      </c>
      <c r="L40" t="s">
        <v>80</v>
      </c>
      <c r="M40" t="s">
        <v>555</v>
      </c>
      <c r="N40" t="s">
        <v>80</v>
      </c>
      <c r="O40" t="s">
        <v>555</v>
      </c>
    </row>
    <row r="41" spans="1:15" x14ac:dyDescent="0.25">
      <c r="A41" t="s">
        <v>445</v>
      </c>
      <c r="B41" s="29" t="s">
        <v>86</v>
      </c>
      <c r="D41" t="s">
        <v>36</v>
      </c>
      <c r="E41">
        <v>29</v>
      </c>
      <c r="F41">
        <v>31</v>
      </c>
      <c r="G41" s="29" t="s">
        <v>323</v>
      </c>
      <c r="H41" t="s">
        <v>62</v>
      </c>
      <c r="I41">
        <v>3</v>
      </c>
      <c r="J41">
        <v>8</v>
      </c>
      <c r="K41">
        <v>44437</v>
      </c>
      <c r="L41">
        <v>44439</v>
      </c>
      <c r="M41" t="s">
        <v>555</v>
      </c>
      <c r="N41" t="s">
        <v>565</v>
      </c>
      <c r="O41" t="s">
        <v>573</v>
      </c>
    </row>
    <row r="42" spans="1:15" x14ac:dyDescent="0.25">
      <c r="A42" t="s">
        <v>416</v>
      </c>
      <c r="B42" s="29" t="s">
        <v>86</v>
      </c>
      <c r="D42" t="s">
        <v>24</v>
      </c>
      <c r="E42">
        <v>29</v>
      </c>
      <c r="F42" t="s">
        <v>80</v>
      </c>
      <c r="G42" s="29" t="s">
        <v>324</v>
      </c>
      <c r="H42" t="s">
        <v>325</v>
      </c>
      <c r="I42">
        <v>3</v>
      </c>
      <c r="J42">
        <v>8</v>
      </c>
      <c r="K42">
        <v>44437</v>
      </c>
      <c r="L42" t="s">
        <v>80</v>
      </c>
      <c r="M42" t="s">
        <v>555</v>
      </c>
      <c r="N42" t="s">
        <v>80</v>
      </c>
      <c r="O42" t="s">
        <v>555</v>
      </c>
    </row>
    <row r="43" spans="1:15" x14ac:dyDescent="0.25">
      <c r="A43" s="124" t="s">
        <v>416</v>
      </c>
      <c r="B43" s="29" t="s">
        <v>86</v>
      </c>
      <c r="C43" s="124"/>
      <c r="D43" s="124" t="s">
        <v>24</v>
      </c>
      <c r="E43" s="124">
        <v>29</v>
      </c>
      <c r="F43" s="124" t="s">
        <v>80</v>
      </c>
      <c r="G43" s="29" t="s">
        <v>326</v>
      </c>
      <c r="H43" s="124" t="s">
        <v>327</v>
      </c>
      <c r="I43" s="124">
        <v>6</v>
      </c>
      <c r="J43" s="124">
        <v>8</v>
      </c>
      <c r="K43" s="124">
        <v>44437</v>
      </c>
      <c r="L43" s="124" t="s">
        <v>80</v>
      </c>
      <c r="M43" s="124" t="s">
        <v>555</v>
      </c>
      <c r="N43" s="124" t="s">
        <v>80</v>
      </c>
      <c r="O43" s="124" t="s">
        <v>555</v>
      </c>
    </row>
    <row r="44" spans="1:15" x14ac:dyDescent="0.25">
      <c r="A44" s="124" t="s">
        <v>416</v>
      </c>
      <c r="B44" s="29" t="s">
        <v>86</v>
      </c>
      <c r="C44" s="124"/>
      <c r="D44" s="124" t="s">
        <v>23</v>
      </c>
      <c r="E44" s="124">
        <v>29</v>
      </c>
      <c r="F44" s="124"/>
      <c r="G44" s="29" t="s">
        <v>653</v>
      </c>
      <c r="H44" s="124" t="s">
        <v>259</v>
      </c>
      <c r="I44" s="124">
        <v>7</v>
      </c>
      <c r="J44" s="124">
        <v>8</v>
      </c>
      <c r="K44" s="124">
        <v>44437</v>
      </c>
      <c r="L44" s="124" t="s">
        <v>80</v>
      </c>
      <c r="M44" s="124" t="s">
        <v>555</v>
      </c>
      <c r="N44" s="124" t="s">
        <v>80</v>
      </c>
      <c r="O44" s="124" t="s">
        <v>555</v>
      </c>
    </row>
    <row r="45" spans="1:15" x14ac:dyDescent="0.25">
      <c r="A45" s="124" t="s">
        <v>418</v>
      </c>
      <c r="B45" s="29" t="s">
        <v>86</v>
      </c>
      <c r="C45" s="124"/>
      <c r="D45" s="124" t="s">
        <v>24</v>
      </c>
      <c r="E45" s="124">
        <v>30</v>
      </c>
      <c r="F45" s="124" t="s">
        <v>80</v>
      </c>
      <c r="G45" s="29" t="s">
        <v>112</v>
      </c>
      <c r="H45" s="124" t="s">
        <v>241</v>
      </c>
      <c r="I45" s="124">
        <v>2</v>
      </c>
      <c r="J45" s="124">
        <v>8</v>
      </c>
      <c r="K45" s="124">
        <v>44438</v>
      </c>
      <c r="L45" s="124" t="s">
        <v>80</v>
      </c>
      <c r="M45" s="124" t="s">
        <v>557</v>
      </c>
      <c r="N45" s="124" t="s">
        <v>80</v>
      </c>
      <c r="O45" s="124" t="s">
        <v>557</v>
      </c>
    </row>
    <row r="46" spans="1:15" x14ac:dyDescent="0.25">
      <c r="A46" s="124" t="s">
        <v>446</v>
      </c>
      <c r="B46" s="29" t="s">
        <v>86</v>
      </c>
      <c r="C46" s="124"/>
      <c r="D46" s="124" t="s">
        <v>22</v>
      </c>
      <c r="E46" s="124">
        <v>30</v>
      </c>
      <c r="F46" s="124">
        <v>31</v>
      </c>
      <c r="G46" s="29" t="s">
        <v>328</v>
      </c>
      <c r="H46" s="124" t="s">
        <v>132</v>
      </c>
      <c r="I46" s="124">
        <v>4</v>
      </c>
      <c r="J46" s="124">
        <v>8</v>
      </c>
      <c r="K46" s="124">
        <v>44438</v>
      </c>
      <c r="L46" s="124">
        <v>44439</v>
      </c>
      <c r="M46" s="124" t="s">
        <v>557</v>
      </c>
      <c r="N46" s="124" t="s">
        <v>565</v>
      </c>
      <c r="O46" s="124" t="s">
        <v>575</v>
      </c>
    </row>
    <row r="47" spans="1:15" x14ac:dyDescent="0.25">
      <c r="A47" s="124" t="s">
        <v>419</v>
      </c>
      <c r="B47" s="29" t="s">
        <v>86</v>
      </c>
      <c r="C47" s="124" t="s">
        <v>656</v>
      </c>
      <c r="D47" s="124" t="s">
        <v>24</v>
      </c>
      <c r="E47" s="124">
        <v>31</v>
      </c>
      <c r="F47" s="124" t="s">
        <v>80</v>
      </c>
      <c r="G47" s="29" t="s">
        <v>329</v>
      </c>
      <c r="H47" s="124" t="s">
        <v>235</v>
      </c>
      <c r="I47" s="124">
        <v>3</v>
      </c>
      <c r="J47" s="124">
        <v>8</v>
      </c>
      <c r="K47" s="124">
        <v>44439</v>
      </c>
      <c r="L47" s="124" t="s">
        <v>80</v>
      </c>
      <c r="M47" s="124" t="s">
        <v>565</v>
      </c>
      <c r="N47" s="124" t="s">
        <v>80</v>
      </c>
      <c r="O47" s="124" t="s">
        <v>565</v>
      </c>
    </row>
    <row r="48" spans="1:15" x14ac:dyDescent="0.25">
      <c r="A48" s="124" t="s">
        <v>651</v>
      </c>
      <c r="B48" s="29" t="s">
        <v>86</v>
      </c>
      <c r="C48" s="124"/>
      <c r="D48" s="124" t="s">
        <v>22</v>
      </c>
      <c r="E48" s="124">
        <v>31</v>
      </c>
      <c r="F48" s="124" t="s">
        <v>650</v>
      </c>
      <c r="G48" s="29" t="s">
        <v>600</v>
      </c>
      <c r="H48" s="124" t="s">
        <v>295</v>
      </c>
      <c r="I48" s="124">
        <v>1</v>
      </c>
      <c r="J48" s="124">
        <v>8</v>
      </c>
      <c r="K48" s="124">
        <v>44439</v>
      </c>
      <c r="L48" s="124"/>
      <c r="M48" s="124" t="s">
        <v>565</v>
      </c>
      <c r="N48" s="124" t="s">
        <v>665</v>
      </c>
      <c r="O48" s="124" t="s">
        <v>666</v>
      </c>
    </row>
  </sheetData>
  <phoneticPr fontId="5" type="noConversion"/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F17A8-A1CA-4363-9545-66AFBD7821CF}">
  <dimension ref="A1:O55"/>
  <sheetViews>
    <sheetView workbookViewId="0">
      <selection activeCell="C1" sqref="C1"/>
    </sheetView>
  </sheetViews>
  <sheetFormatPr defaultRowHeight="15" x14ac:dyDescent="0.25"/>
  <cols>
    <col min="1" max="1" width="12.7109375" bestFit="1" customWidth="1"/>
    <col min="2" max="2" width="10.42578125" bestFit="1" customWidth="1"/>
    <col min="3" max="3" width="28" bestFit="1" customWidth="1"/>
    <col min="4" max="4" width="24.5703125" bestFit="1" customWidth="1"/>
    <col min="5" max="5" width="12.5703125" bestFit="1" customWidth="1"/>
    <col min="6" max="6" width="11.28515625" bestFit="1" customWidth="1"/>
    <col min="7" max="7" width="72.85546875" bestFit="1" customWidth="1"/>
    <col min="8" max="8" width="19.140625" bestFit="1" customWidth="1"/>
    <col min="9" max="9" width="7.5703125" bestFit="1" customWidth="1"/>
    <col min="10" max="10" width="11.5703125" bestFit="1" customWidth="1"/>
    <col min="11" max="11" width="18.140625" bestFit="1" customWidth="1"/>
    <col min="12" max="12" width="16.85546875" bestFit="1" customWidth="1"/>
    <col min="13" max="13" width="14.7109375" bestFit="1" customWidth="1"/>
    <col min="14" max="14" width="13.42578125" bestFit="1" customWidth="1"/>
    <col min="15" max="15" width="11.5703125" bestFit="1" customWidth="1"/>
    <col min="16" max="16" width="7.5703125" customWidth="1"/>
  </cols>
  <sheetData>
    <row r="1" spans="1:15" x14ac:dyDescent="0.25">
      <c r="A1" t="s">
        <v>29</v>
      </c>
      <c r="B1" t="s">
        <v>35</v>
      </c>
      <c r="C1" t="s">
        <v>18</v>
      </c>
      <c r="D1" t="s">
        <v>17</v>
      </c>
      <c r="E1" t="s">
        <v>73</v>
      </c>
      <c r="F1" t="s">
        <v>74</v>
      </c>
      <c r="G1" t="s">
        <v>31</v>
      </c>
      <c r="H1" t="s">
        <v>10</v>
      </c>
      <c r="I1" t="s">
        <v>26</v>
      </c>
      <c r="J1" t="s">
        <v>454</v>
      </c>
      <c r="K1" t="s">
        <v>549</v>
      </c>
      <c r="L1" t="s">
        <v>550</v>
      </c>
      <c r="M1" t="s">
        <v>551</v>
      </c>
      <c r="N1" t="s">
        <v>552</v>
      </c>
      <c r="O1" t="s">
        <v>30</v>
      </c>
    </row>
    <row r="2" spans="1:15" x14ac:dyDescent="0.25">
      <c r="A2" t="s">
        <v>80</v>
      </c>
      <c r="B2" s="29" t="s">
        <v>87</v>
      </c>
      <c r="F2" t="s">
        <v>80</v>
      </c>
      <c r="G2" s="29" t="s">
        <v>7</v>
      </c>
      <c r="J2">
        <v>9</v>
      </c>
      <c r="K2" t="s">
        <v>80</v>
      </c>
      <c r="L2" t="s">
        <v>80</v>
      </c>
      <c r="M2" t="s">
        <v>80</v>
      </c>
      <c r="N2" t="s">
        <v>80</v>
      </c>
      <c r="O2" t="s">
        <v>80</v>
      </c>
    </row>
    <row r="3" spans="1:15" x14ac:dyDescent="0.25">
      <c r="A3" t="s">
        <v>391</v>
      </c>
      <c r="B3" s="29" t="s">
        <v>87</v>
      </c>
      <c r="C3" t="s">
        <v>656</v>
      </c>
      <c r="D3" t="s">
        <v>24</v>
      </c>
      <c r="E3">
        <v>1</v>
      </c>
      <c r="F3" t="s">
        <v>80</v>
      </c>
      <c r="G3" s="29" t="s">
        <v>112</v>
      </c>
      <c r="H3" t="s">
        <v>273</v>
      </c>
      <c r="I3">
        <v>2</v>
      </c>
      <c r="J3">
        <v>9</v>
      </c>
      <c r="K3">
        <v>44440</v>
      </c>
      <c r="L3" t="s">
        <v>80</v>
      </c>
      <c r="M3" t="s">
        <v>566</v>
      </c>
      <c r="N3" t="s">
        <v>80</v>
      </c>
      <c r="O3" t="s">
        <v>566</v>
      </c>
    </row>
    <row r="4" spans="1:15" x14ac:dyDescent="0.25">
      <c r="A4" t="s">
        <v>391</v>
      </c>
      <c r="B4" s="29" t="s">
        <v>87</v>
      </c>
      <c r="D4" t="s">
        <v>24</v>
      </c>
      <c r="E4">
        <v>1</v>
      </c>
      <c r="F4" t="s">
        <v>80</v>
      </c>
      <c r="G4" s="29" t="s">
        <v>315</v>
      </c>
      <c r="H4" t="s">
        <v>132</v>
      </c>
      <c r="I4">
        <v>4</v>
      </c>
      <c r="J4">
        <v>9</v>
      </c>
      <c r="K4">
        <v>44440</v>
      </c>
      <c r="L4" t="s">
        <v>80</v>
      </c>
      <c r="M4" t="s">
        <v>566</v>
      </c>
      <c r="N4" t="s">
        <v>80</v>
      </c>
      <c r="O4" t="s">
        <v>566</v>
      </c>
    </row>
    <row r="5" spans="1:15" x14ac:dyDescent="0.25">
      <c r="A5" t="s">
        <v>80</v>
      </c>
      <c r="B5" s="29" t="s">
        <v>87</v>
      </c>
      <c r="D5" t="s">
        <v>24</v>
      </c>
      <c r="F5" t="s">
        <v>80</v>
      </c>
      <c r="G5" s="29" t="s">
        <v>112</v>
      </c>
      <c r="H5" t="s">
        <v>120</v>
      </c>
      <c r="I5">
        <v>7</v>
      </c>
      <c r="J5">
        <v>9</v>
      </c>
      <c r="K5" t="s">
        <v>80</v>
      </c>
      <c r="L5" t="s">
        <v>80</v>
      </c>
      <c r="M5" t="s">
        <v>80</v>
      </c>
      <c r="N5" t="s">
        <v>80</v>
      </c>
      <c r="O5" t="s">
        <v>80</v>
      </c>
    </row>
    <row r="6" spans="1:15" x14ac:dyDescent="0.25">
      <c r="A6" t="s">
        <v>396</v>
      </c>
      <c r="B6" s="29" t="s">
        <v>87</v>
      </c>
      <c r="D6" t="s">
        <v>25</v>
      </c>
      <c r="E6">
        <v>6</v>
      </c>
      <c r="F6" t="s">
        <v>80</v>
      </c>
      <c r="G6" s="29" t="s">
        <v>470</v>
      </c>
      <c r="H6" t="s">
        <v>147</v>
      </c>
      <c r="I6">
        <v>2</v>
      </c>
      <c r="J6">
        <v>9</v>
      </c>
      <c r="K6">
        <v>44445</v>
      </c>
      <c r="L6" t="s">
        <v>80</v>
      </c>
      <c r="M6" t="s">
        <v>557</v>
      </c>
      <c r="N6" t="s">
        <v>80</v>
      </c>
      <c r="O6" t="s">
        <v>557</v>
      </c>
    </row>
    <row r="7" spans="1:15" x14ac:dyDescent="0.25">
      <c r="A7" t="s">
        <v>396</v>
      </c>
      <c r="B7" s="29" t="s">
        <v>87</v>
      </c>
      <c r="D7" t="s">
        <v>25</v>
      </c>
      <c r="E7">
        <v>6</v>
      </c>
      <c r="G7" s="29" t="s">
        <v>144</v>
      </c>
      <c r="H7" t="s">
        <v>201</v>
      </c>
      <c r="I7">
        <v>4</v>
      </c>
      <c r="J7">
        <v>9</v>
      </c>
      <c r="K7">
        <v>44445</v>
      </c>
      <c r="L7" t="s">
        <v>80</v>
      </c>
      <c r="M7" t="s">
        <v>557</v>
      </c>
      <c r="N7" t="s">
        <v>80</v>
      </c>
      <c r="O7" t="s">
        <v>557</v>
      </c>
    </row>
    <row r="8" spans="1:15" x14ac:dyDescent="0.25">
      <c r="A8" t="s">
        <v>100</v>
      </c>
      <c r="B8" s="29" t="s">
        <v>87</v>
      </c>
      <c r="D8" t="s">
        <v>24</v>
      </c>
      <c r="E8">
        <v>7</v>
      </c>
      <c r="F8" t="s">
        <v>80</v>
      </c>
      <c r="G8" s="29" t="s">
        <v>332</v>
      </c>
      <c r="H8" t="s">
        <v>49</v>
      </c>
      <c r="I8">
        <v>1</v>
      </c>
      <c r="J8">
        <v>9</v>
      </c>
      <c r="K8">
        <v>44446</v>
      </c>
      <c r="L8" t="s">
        <v>80</v>
      </c>
      <c r="M8" t="s">
        <v>565</v>
      </c>
      <c r="N8" t="s">
        <v>80</v>
      </c>
      <c r="O8" t="s">
        <v>565</v>
      </c>
    </row>
    <row r="9" spans="1:15" x14ac:dyDescent="0.25">
      <c r="A9" t="s">
        <v>434</v>
      </c>
      <c r="B9" s="29" t="s">
        <v>87</v>
      </c>
      <c r="D9" t="s">
        <v>21</v>
      </c>
      <c r="E9">
        <v>7</v>
      </c>
      <c r="F9">
        <v>11</v>
      </c>
      <c r="G9" s="29" t="s">
        <v>333</v>
      </c>
      <c r="H9" t="s">
        <v>135</v>
      </c>
      <c r="I9">
        <v>1</v>
      </c>
      <c r="J9">
        <v>9</v>
      </c>
      <c r="K9">
        <v>44446</v>
      </c>
      <c r="L9">
        <v>44450</v>
      </c>
      <c r="M9" t="s">
        <v>565</v>
      </c>
      <c r="N9" t="s">
        <v>554</v>
      </c>
      <c r="O9" t="s">
        <v>572</v>
      </c>
    </row>
    <row r="10" spans="1:15" x14ac:dyDescent="0.25">
      <c r="A10" t="s">
        <v>100</v>
      </c>
      <c r="B10" s="29" t="s">
        <v>87</v>
      </c>
      <c r="D10" t="s">
        <v>24</v>
      </c>
      <c r="E10">
        <v>7</v>
      </c>
      <c r="F10" t="s">
        <v>80</v>
      </c>
      <c r="G10" s="29" t="s">
        <v>112</v>
      </c>
      <c r="H10" t="s">
        <v>137</v>
      </c>
      <c r="I10">
        <v>2</v>
      </c>
      <c r="J10">
        <v>9</v>
      </c>
      <c r="K10">
        <v>44446</v>
      </c>
      <c r="L10" t="s">
        <v>80</v>
      </c>
      <c r="M10" t="s">
        <v>565</v>
      </c>
      <c r="N10" t="s">
        <v>80</v>
      </c>
      <c r="O10" t="s">
        <v>565</v>
      </c>
    </row>
    <row r="11" spans="1:15" x14ac:dyDescent="0.25">
      <c r="A11" t="s">
        <v>100</v>
      </c>
      <c r="B11" s="29" t="s">
        <v>87</v>
      </c>
      <c r="D11" t="s">
        <v>24</v>
      </c>
      <c r="E11">
        <v>7</v>
      </c>
      <c r="F11" t="s">
        <v>80</v>
      </c>
      <c r="G11" s="29" t="s">
        <v>112</v>
      </c>
      <c r="H11" t="s">
        <v>334</v>
      </c>
      <c r="I11">
        <v>3</v>
      </c>
      <c r="J11">
        <v>9</v>
      </c>
      <c r="K11">
        <v>44446</v>
      </c>
      <c r="L11" t="s">
        <v>80</v>
      </c>
      <c r="M11" t="s">
        <v>565</v>
      </c>
      <c r="N11" t="s">
        <v>80</v>
      </c>
      <c r="O11" t="s">
        <v>565</v>
      </c>
    </row>
    <row r="12" spans="1:15" x14ac:dyDescent="0.25">
      <c r="A12" t="s">
        <v>100</v>
      </c>
      <c r="B12" s="29" t="s">
        <v>87</v>
      </c>
      <c r="D12" t="s">
        <v>24</v>
      </c>
      <c r="E12">
        <v>7</v>
      </c>
      <c r="F12" t="s">
        <v>80</v>
      </c>
      <c r="G12" s="29" t="s">
        <v>307</v>
      </c>
      <c r="H12" t="s">
        <v>232</v>
      </c>
      <c r="I12">
        <v>4</v>
      </c>
      <c r="J12">
        <v>9</v>
      </c>
      <c r="K12">
        <v>44446</v>
      </c>
      <c r="L12" t="s">
        <v>80</v>
      </c>
      <c r="M12" t="s">
        <v>565</v>
      </c>
      <c r="N12" t="s">
        <v>80</v>
      </c>
      <c r="O12" t="s">
        <v>565</v>
      </c>
    </row>
    <row r="13" spans="1:15" x14ac:dyDescent="0.25">
      <c r="A13" t="s">
        <v>100</v>
      </c>
      <c r="B13" s="29" t="s">
        <v>87</v>
      </c>
      <c r="D13" t="s">
        <v>23</v>
      </c>
      <c r="E13">
        <v>7</v>
      </c>
      <c r="G13" s="29" t="s">
        <v>471</v>
      </c>
      <c r="H13" t="s">
        <v>630</v>
      </c>
      <c r="I13">
        <v>4</v>
      </c>
      <c r="J13">
        <v>9</v>
      </c>
      <c r="K13">
        <v>44446</v>
      </c>
      <c r="L13" t="s">
        <v>80</v>
      </c>
      <c r="M13" t="s">
        <v>565</v>
      </c>
      <c r="N13" t="s">
        <v>80</v>
      </c>
      <c r="O13" t="s">
        <v>565</v>
      </c>
    </row>
    <row r="14" spans="1:15" x14ac:dyDescent="0.25">
      <c r="A14" t="s">
        <v>434</v>
      </c>
      <c r="B14" s="29" t="s">
        <v>87</v>
      </c>
      <c r="D14" t="s">
        <v>21</v>
      </c>
      <c r="E14">
        <v>7</v>
      </c>
      <c r="F14">
        <v>11</v>
      </c>
      <c r="G14" s="29" t="s">
        <v>335</v>
      </c>
      <c r="H14" t="s">
        <v>298</v>
      </c>
      <c r="I14">
        <v>6</v>
      </c>
      <c r="J14">
        <v>9</v>
      </c>
      <c r="K14">
        <v>44446</v>
      </c>
      <c r="L14">
        <v>44450</v>
      </c>
      <c r="M14" t="s">
        <v>565</v>
      </c>
      <c r="N14" t="s">
        <v>554</v>
      </c>
      <c r="O14" t="s">
        <v>572</v>
      </c>
    </row>
    <row r="15" spans="1:15" x14ac:dyDescent="0.25">
      <c r="A15" t="s">
        <v>408</v>
      </c>
      <c r="B15" s="29" t="s">
        <v>87</v>
      </c>
      <c r="D15" t="s">
        <v>24</v>
      </c>
      <c r="E15">
        <v>8</v>
      </c>
      <c r="F15" t="s">
        <v>80</v>
      </c>
      <c r="G15" s="29" t="s">
        <v>112</v>
      </c>
      <c r="H15" t="s">
        <v>265</v>
      </c>
      <c r="I15">
        <v>4</v>
      </c>
      <c r="J15">
        <v>9</v>
      </c>
      <c r="K15">
        <v>44447</v>
      </c>
      <c r="L15" t="s">
        <v>80</v>
      </c>
      <c r="M15" t="s">
        <v>566</v>
      </c>
      <c r="N15" t="s">
        <v>80</v>
      </c>
      <c r="O15" t="s">
        <v>566</v>
      </c>
    </row>
    <row r="16" spans="1:15" x14ac:dyDescent="0.25">
      <c r="A16" t="s">
        <v>435</v>
      </c>
      <c r="B16" s="29" t="s">
        <v>87</v>
      </c>
      <c r="D16" t="s">
        <v>21</v>
      </c>
      <c r="E16">
        <v>9</v>
      </c>
      <c r="F16">
        <v>11</v>
      </c>
      <c r="G16" s="29" t="s">
        <v>336</v>
      </c>
      <c r="H16" t="s">
        <v>54</v>
      </c>
      <c r="I16">
        <v>1</v>
      </c>
      <c r="J16">
        <v>9</v>
      </c>
      <c r="K16">
        <v>44448</v>
      </c>
      <c r="L16">
        <v>44450</v>
      </c>
      <c r="M16" t="s">
        <v>558</v>
      </c>
      <c r="N16" t="s">
        <v>554</v>
      </c>
      <c r="O16" t="s">
        <v>559</v>
      </c>
    </row>
    <row r="17" spans="1:15" x14ac:dyDescent="0.25">
      <c r="A17" t="s">
        <v>435</v>
      </c>
      <c r="B17" s="29" t="s">
        <v>87</v>
      </c>
      <c r="D17" t="s">
        <v>21</v>
      </c>
      <c r="E17">
        <v>9</v>
      </c>
      <c r="F17">
        <v>11</v>
      </c>
      <c r="G17" s="29" t="s">
        <v>337</v>
      </c>
      <c r="H17" t="s">
        <v>199</v>
      </c>
      <c r="I17">
        <v>4</v>
      </c>
      <c r="J17">
        <v>9</v>
      </c>
      <c r="K17">
        <v>44448</v>
      </c>
      <c r="L17">
        <v>44450</v>
      </c>
      <c r="M17" t="s">
        <v>558</v>
      </c>
      <c r="N17" t="s">
        <v>554</v>
      </c>
      <c r="O17" t="s">
        <v>559</v>
      </c>
    </row>
    <row r="18" spans="1:15" x14ac:dyDescent="0.25">
      <c r="A18" t="s">
        <v>410</v>
      </c>
      <c r="B18" s="29" t="s">
        <v>87</v>
      </c>
      <c r="D18" t="s">
        <v>25</v>
      </c>
      <c r="E18">
        <v>9</v>
      </c>
      <c r="F18" t="s">
        <v>80</v>
      </c>
      <c r="G18" s="29" t="s">
        <v>218</v>
      </c>
      <c r="H18" t="s">
        <v>287</v>
      </c>
      <c r="I18">
        <v>6</v>
      </c>
      <c r="J18">
        <v>9</v>
      </c>
      <c r="K18">
        <v>44448</v>
      </c>
      <c r="L18" t="s">
        <v>80</v>
      </c>
      <c r="M18" t="s">
        <v>558</v>
      </c>
      <c r="N18" t="s">
        <v>80</v>
      </c>
      <c r="O18" t="s">
        <v>558</v>
      </c>
    </row>
    <row r="19" spans="1:15" x14ac:dyDescent="0.25">
      <c r="A19" t="s">
        <v>397</v>
      </c>
      <c r="B19" s="29" t="s">
        <v>87</v>
      </c>
      <c r="D19" t="s">
        <v>25</v>
      </c>
      <c r="E19">
        <v>10</v>
      </c>
      <c r="F19" t="s">
        <v>80</v>
      </c>
      <c r="G19" s="29" t="s">
        <v>470</v>
      </c>
      <c r="H19" t="s">
        <v>233</v>
      </c>
      <c r="I19">
        <v>2</v>
      </c>
      <c r="J19">
        <v>9</v>
      </c>
      <c r="K19">
        <v>44449</v>
      </c>
      <c r="L19" t="s">
        <v>80</v>
      </c>
      <c r="M19" t="s">
        <v>553</v>
      </c>
      <c r="N19" t="s">
        <v>80</v>
      </c>
      <c r="O19" t="s">
        <v>553</v>
      </c>
    </row>
    <row r="20" spans="1:15" x14ac:dyDescent="0.25">
      <c r="A20" t="s">
        <v>398</v>
      </c>
      <c r="B20" s="29" t="s">
        <v>87</v>
      </c>
      <c r="D20" t="s">
        <v>21</v>
      </c>
      <c r="E20">
        <v>10</v>
      </c>
      <c r="F20">
        <v>11</v>
      </c>
      <c r="G20" s="29" t="s">
        <v>338</v>
      </c>
      <c r="H20" t="s">
        <v>201</v>
      </c>
      <c r="I20">
        <v>4</v>
      </c>
      <c r="J20">
        <v>9</v>
      </c>
      <c r="K20">
        <v>44449</v>
      </c>
      <c r="L20">
        <v>44450</v>
      </c>
      <c r="M20" t="s">
        <v>553</v>
      </c>
      <c r="N20" t="s">
        <v>554</v>
      </c>
      <c r="O20" t="s">
        <v>561</v>
      </c>
    </row>
    <row r="21" spans="1:15" x14ac:dyDescent="0.25">
      <c r="A21" t="s">
        <v>397</v>
      </c>
      <c r="B21" s="29" t="s">
        <v>87</v>
      </c>
      <c r="D21" t="s">
        <v>25</v>
      </c>
      <c r="E21">
        <v>10</v>
      </c>
      <c r="F21" t="s">
        <v>80</v>
      </c>
      <c r="G21" s="29" t="s">
        <v>339</v>
      </c>
      <c r="H21" t="s">
        <v>237</v>
      </c>
      <c r="I21">
        <v>4</v>
      </c>
      <c r="J21">
        <v>9</v>
      </c>
      <c r="K21">
        <v>44449</v>
      </c>
      <c r="L21" t="s">
        <v>80</v>
      </c>
      <c r="M21" t="s">
        <v>553</v>
      </c>
      <c r="N21" t="s">
        <v>80</v>
      </c>
      <c r="O21" t="s">
        <v>553</v>
      </c>
    </row>
    <row r="22" spans="1:15" x14ac:dyDescent="0.25">
      <c r="A22" t="s">
        <v>397</v>
      </c>
      <c r="B22" s="29" t="s">
        <v>87</v>
      </c>
      <c r="D22" t="s">
        <v>25</v>
      </c>
      <c r="E22">
        <v>10</v>
      </c>
      <c r="F22" t="s">
        <v>80</v>
      </c>
      <c r="G22" s="29" t="s">
        <v>162</v>
      </c>
      <c r="H22" t="s">
        <v>250</v>
      </c>
      <c r="I22">
        <v>5</v>
      </c>
      <c r="J22">
        <v>9</v>
      </c>
      <c r="K22">
        <v>44449</v>
      </c>
      <c r="L22" t="s">
        <v>80</v>
      </c>
      <c r="M22" t="s">
        <v>553</v>
      </c>
      <c r="N22" t="s">
        <v>80</v>
      </c>
      <c r="O22" t="s">
        <v>553</v>
      </c>
    </row>
    <row r="23" spans="1:15" x14ac:dyDescent="0.25">
      <c r="A23" t="s">
        <v>397</v>
      </c>
      <c r="B23" s="29" t="s">
        <v>87</v>
      </c>
      <c r="D23" t="s">
        <v>25</v>
      </c>
      <c r="E23">
        <v>10</v>
      </c>
      <c r="F23" t="s">
        <v>80</v>
      </c>
      <c r="G23" s="29" t="s">
        <v>491</v>
      </c>
      <c r="H23" t="s">
        <v>62</v>
      </c>
      <c r="I23">
        <v>3</v>
      </c>
      <c r="J23">
        <v>9</v>
      </c>
      <c r="K23">
        <v>44449</v>
      </c>
      <c r="L23" t="s">
        <v>80</v>
      </c>
      <c r="M23" t="s">
        <v>553</v>
      </c>
      <c r="N23" t="s">
        <v>80</v>
      </c>
      <c r="O23" t="s">
        <v>553</v>
      </c>
    </row>
    <row r="24" spans="1:15" x14ac:dyDescent="0.25">
      <c r="A24" t="s">
        <v>399</v>
      </c>
      <c r="B24" s="29" t="s">
        <v>87</v>
      </c>
      <c r="D24" t="s">
        <v>25</v>
      </c>
      <c r="E24">
        <v>11</v>
      </c>
      <c r="F24" t="s">
        <v>80</v>
      </c>
      <c r="G24" s="29" t="s">
        <v>470</v>
      </c>
      <c r="H24" t="s">
        <v>210</v>
      </c>
      <c r="I24">
        <v>2</v>
      </c>
      <c r="J24">
        <v>9</v>
      </c>
      <c r="K24">
        <v>44450</v>
      </c>
      <c r="L24" t="s">
        <v>80</v>
      </c>
      <c r="M24" t="s">
        <v>554</v>
      </c>
      <c r="N24" t="s">
        <v>80</v>
      </c>
      <c r="O24" t="s">
        <v>554</v>
      </c>
    </row>
    <row r="25" spans="1:15" x14ac:dyDescent="0.25">
      <c r="A25" t="s">
        <v>447</v>
      </c>
      <c r="B25" s="29" t="s">
        <v>87</v>
      </c>
      <c r="D25" t="s">
        <v>19</v>
      </c>
      <c r="E25">
        <v>11</v>
      </c>
      <c r="F25">
        <v>12</v>
      </c>
      <c r="G25" s="29" t="s">
        <v>340</v>
      </c>
      <c r="H25" t="s">
        <v>184</v>
      </c>
      <c r="I25">
        <v>6</v>
      </c>
      <c r="J25">
        <v>9</v>
      </c>
      <c r="K25">
        <v>44450</v>
      </c>
      <c r="L25">
        <v>44451</v>
      </c>
      <c r="M25" t="s">
        <v>554</v>
      </c>
      <c r="N25" t="s">
        <v>555</v>
      </c>
      <c r="O25" t="s">
        <v>556</v>
      </c>
    </row>
    <row r="26" spans="1:15" x14ac:dyDescent="0.25">
      <c r="A26" t="s">
        <v>399</v>
      </c>
      <c r="B26" s="29" t="s">
        <v>87</v>
      </c>
      <c r="D26" t="s">
        <v>23</v>
      </c>
      <c r="E26">
        <v>11</v>
      </c>
      <c r="G26" s="29" t="s">
        <v>613</v>
      </c>
      <c r="H26" t="s">
        <v>180</v>
      </c>
      <c r="I26">
        <v>7</v>
      </c>
      <c r="J26">
        <v>9</v>
      </c>
      <c r="K26">
        <v>44450</v>
      </c>
      <c r="L26" t="s">
        <v>80</v>
      </c>
      <c r="M26" t="s">
        <v>554</v>
      </c>
      <c r="N26" t="s">
        <v>80</v>
      </c>
      <c r="O26" t="s">
        <v>554</v>
      </c>
    </row>
    <row r="27" spans="1:15" x14ac:dyDescent="0.25">
      <c r="A27" t="s">
        <v>424</v>
      </c>
      <c r="B27" s="29" t="s">
        <v>87</v>
      </c>
      <c r="D27" t="s">
        <v>25</v>
      </c>
      <c r="E27">
        <v>12</v>
      </c>
      <c r="F27" t="s">
        <v>80</v>
      </c>
      <c r="G27" s="29" t="s">
        <v>341</v>
      </c>
      <c r="H27" t="s">
        <v>289</v>
      </c>
      <c r="I27">
        <v>1</v>
      </c>
      <c r="J27">
        <v>9</v>
      </c>
      <c r="K27">
        <v>44451</v>
      </c>
      <c r="L27" t="s">
        <v>80</v>
      </c>
      <c r="M27" t="s">
        <v>555</v>
      </c>
      <c r="N27" t="s">
        <v>80</v>
      </c>
      <c r="O27" t="s">
        <v>555</v>
      </c>
    </row>
    <row r="28" spans="1:15" x14ac:dyDescent="0.25">
      <c r="A28" t="s">
        <v>424</v>
      </c>
      <c r="B28" s="29" t="s">
        <v>87</v>
      </c>
      <c r="D28" t="s">
        <v>23</v>
      </c>
      <c r="E28">
        <v>12</v>
      </c>
      <c r="F28" t="s">
        <v>80</v>
      </c>
      <c r="G28" s="29" t="s">
        <v>518</v>
      </c>
      <c r="H28" t="s">
        <v>308</v>
      </c>
      <c r="I28">
        <v>7</v>
      </c>
      <c r="J28">
        <v>9</v>
      </c>
      <c r="K28">
        <v>44451</v>
      </c>
      <c r="L28" t="s">
        <v>80</v>
      </c>
      <c r="M28" t="s">
        <v>555</v>
      </c>
      <c r="N28" t="s">
        <v>80</v>
      </c>
      <c r="O28" t="s">
        <v>555</v>
      </c>
    </row>
    <row r="29" spans="1:15" x14ac:dyDescent="0.25">
      <c r="A29" t="s">
        <v>424</v>
      </c>
      <c r="B29" s="29" t="s">
        <v>87</v>
      </c>
      <c r="C29" t="s">
        <v>671</v>
      </c>
      <c r="D29" t="s">
        <v>25</v>
      </c>
      <c r="E29">
        <v>12</v>
      </c>
      <c r="F29" t="s">
        <v>80</v>
      </c>
      <c r="G29" s="29" t="s">
        <v>627</v>
      </c>
      <c r="H29" t="s">
        <v>352</v>
      </c>
      <c r="I29">
        <v>7</v>
      </c>
      <c r="J29">
        <v>9</v>
      </c>
      <c r="K29">
        <v>44451</v>
      </c>
      <c r="L29" t="s">
        <v>80</v>
      </c>
      <c r="M29" t="s">
        <v>555</v>
      </c>
      <c r="N29" t="s">
        <v>80</v>
      </c>
      <c r="O29" t="s">
        <v>555</v>
      </c>
    </row>
    <row r="30" spans="1:15" x14ac:dyDescent="0.25">
      <c r="A30" t="s">
        <v>424</v>
      </c>
      <c r="B30" s="29" t="s">
        <v>87</v>
      </c>
      <c r="D30" t="s">
        <v>24</v>
      </c>
      <c r="E30">
        <v>12</v>
      </c>
      <c r="G30" s="29" t="s">
        <v>112</v>
      </c>
      <c r="H30" t="s">
        <v>466</v>
      </c>
      <c r="I30">
        <v>7</v>
      </c>
      <c r="J30">
        <v>9</v>
      </c>
      <c r="K30">
        <v>44451</v>
      </c>
      <c r="L30" t="s">
        <v>80</v>
      </c>
      <c r="M30" t="s">
        <v>555</v>
      </c>
      <c r="N30" t="s">
        <v>80</v>
      </c>
      <c r="O30" t="s">
        <v>555</v>
      </c>
    </row>
    <row r="31" spans="1:15" x14ac:dyDescent="0.25">
      <c r="A31" t="s">
        <v>424</v>
      </c>
      <c r="B31" s="29" t="s">
        <v>87</v>
      </c>
      <c r="D31" t="s">
        <v>23</v>
      </c>
      <c r="E31">
        <v>12</v>
      </c>
      <c r="G31" s="29" t="s">
        <v>637</v>
      </c>
      <c r="H31" t="s">
        <v>638</v>
      </c>
      <c r="I31">
        <v>7</v>
      </c>
      <c r="J31">
        <v>9</v>
      </c>
      <c r="K31">
        <v>44451</v>
      </c>
      <c r="L31" t="s">
        <v>80</v>
      </c>
      <c r="M31" t="s">
        <v>555</v>
      </c>
      <c r="N31" t="s">
        <v>80</v>
      </c>
      <c r="O31" t="s">
        <v>555</v>
      </c>
    </row>
    <row r="32" spans="1:15" x14ac:dyDescent="0.25">
      <c r="A32" t="s">
        <v>386</v>
      </c>
      <c r="B32" s="29" t="s">
        <v>87</v>
      </c>
      <c r="D32" t="s">
        <v>24</v>
      </c>
      <c r="E32">
        <v>13</v>
      </c>
      <c r="G32" s="29" t="s">
        <v>112</v>
      </c>
      <c r="H32" t="s">
        <v>321</v>
      </c>
      <c r="I32">
        <v>5</v>
      </c>
      <c r="J32">
        <v>9</v>
      </c>
      <c r="K32">
        <v>44452</v>
      </c>
      <c r="L32" t="s">
        <v>80</v>
      </c>
      <c r="M32" t="s">
        <v>557</v>
      </c>
      <c r="N32" t="s">
        <v>80</v>
      </c>
      <c r="O32" t="s">
        <v>557</v>
      </c>
    </row>
    <row r="33" spans="1:15" x14ac:dyDescent="0.25">
      <c r="A33" t="s">
        <v>448</v>
      </c>
      <c r="B33" s="29" t="s">
        <v>87</v>
      </c>
      <c r="D33" t="s">
        <v>21</v>
      </c>
      <c r="E33">
        <v>15</v>
      </c>
      <c r="F33">
        <v>19</v>
      </c>
      <c r="G33" s="29" t="s">
        <v>342</v>
      </c>
      <c r="H33" t="s">
        <v>132</v>
      </c>
      <c r="I33">
        <v>4</v>
      </c>
      <c r="J33">
        <v>9</v>
      </c>
      <c r="K33">
        <v>44454</v>
      </c>
      <c r="L33">
        <v>44458</v>
      </c>
      <c r="M33" t="s">
        <v>566</v>
      </c>
      <c r="N33" t="s">
        <v>555</v>
      </c>
      <c r="O33" t="s">
        <v>569</v>
      </c>
    </row>
    <row r="34" spans="1:15" x14ac:dyDescent="0.25">
      <c r="A34" t="s">
        <v>449</v>
      </c>
      <c r="B34" s="29" t="s">
        <v>87</v>
      </c>
      <c r="C34" t="s">
        <v>606</v>
      </c>
      <c r="D34" t="s">
        <v>19</v>
      </c>
      <c r="E34">
        <v>18</v>
      </c>
      <c r="F34">
        <v>19</v>
      </c>
      <c r="G34" s="29" t="s">
        <v>343</v>
      </c>
      <c r="H34" t="s">
        <v>321</v>
      </c>
      <c r="I34">
        <v>5</v>
      </c>
      <c r="J34">
        <v>9</v>
      </c>
      <c r="K34">
        <v>44457</v>
      </c>
      <c r="L34">
        <v>44458</v>
      </c>
      <c r="M34" t="s">
        <v>554</v>
      </c>
      <c r="N34" t="s">
        <v>555</v>
      </c>
      <c r="O34" t="s">
        <v>556</v>
      </c>
    </row>
    <row r="35" spans="1:15" x14ac:dyDescent="0.25">
      <c r="A35" t="s">
        <v>402</v>
      </c>
      <c r="B35" s="29" t="s">
        <v>87</v>
      </c>
      <c r="D35" t="s">
        <v>25</v>
      </c>
      <c r="E35">
        <v>18</v>
      </c>
      <c r="F35" t="s">
        <v>80</v>
      </c>
      <c r="G35" s="29" t="s">
        <v>344</v>
      </c>
      <c r="H35" t="s">
        <v>152</v>
      </c>
      <c r="I35">
        <v>6</v>
      </c>
      <c r="J35">
        <v>9</v>
      </c>
      <c r="K35">
        <v>44457</v>
      </c>
      <c r="L35" t="s">
        <v>80</v>
      </c>
      <c r="M35" t="s">
        <v>554</v>
      </c>
      <c r="N35" t="s">
        <v>80</v>
      </c>
      <c r="O35" t="s">
        <v>554</v>
      </c>
    </row>
    <row r="36" spans="1:15" x14ac:dyDescent="0.25">
      <c r="A36" t="s">
        <v>402</v>
      </c>
      <c r="B36" s="29" t="s">
        <v>87</v>
      </c>
      <c r="D36" t="s">
        <v>23</v>
      </c>
      <c r="E36">
        <v>18</v>
      </c>
      <c r="F36" t="s">
        <v>80</v>
      </c>
      <c r="G36" s="29" t="s">
        <v>471</v>
      </c>
      <c r="H36" t="s">
        <v>466</v>
      </c>
      <c r="I36">
        <v>7</v>
      </c>
      <c r="J36">
        <v>9</v>
      </c>
      <c r="K36">
        <v>44457</v>
      </c>
      <c r="L36" t="s">
        <v>80</v>
      </c>
      <c r="M36" t="s">
        <v>554</v>
      </c>
      <c r="N36" t="s">
        <v>80</v>
      </c>
      <c r="O36" t="s">
        <v>554</v>
      </c>
    </row>
    <row r="37" spans="1:15" x14ac:dyDescent="0.25">
      <c r="A37" t="s">
        <v>402</v>
      </c>
      <c r="B37" s="29" t="s">
        <v>87</v>
      </c>
      <c r="D37" t="s">
        <v>23</v>
      </c>
      <c r="E37">
        <v>18</v>
      </c>
      <c r="G37" s="29" t="s">
        <v>471</v>
      </c>
      <c r="H37" t="s">
        <v>589</v>
      </c>
      <c r="I37">
        <v>7</v>
      </c>
      <c r="J37">
        <v>9</v>
      </c>
      <c r="K37">
        <v>44457</v>
      </c>
      <c r="L37" t="s">
        <v>80</v>
      </c>
      <c r="M37" t="s">
        <v>554</v>
      </c>
      <c r="N37" t="s">
        <v>80</v>
      </c>
      <c r="O37" t="s">
        <v>554</v>
      </c>
    </row>
    <row r="38" spans="1:15" x14ac:dyDescent="0.25">
      <c r="A38" t="s">
        <v>437</v>
      </c>
      <c r="B38" s="29" t="s">
        <v>87</v>
      </c>
      <c r="C38" t="s">
        <v>672</v>
      </c>
      <c r="D38" t="s">
        <v>25</v>
      </c>
      <c r="E38">
        <v>19</v>
      </c>
      <c r="G38" s="29" t="s">
        <v>599</v>
      </c>
      <c r="H38" t="s">
        <v>136</v>
      </c>
      <c r="I38">
        <v>3</v>
      </c>
      <c r="J38">
        <v>9</v>
      </c>
      <c r="K38">
        <v>44458</v>
      </c>
      <c r="L38" t="s">
        <v>80</v>
      </c>
      <c r="M38" t="s">
        <v>555</v>
      </c>
      <c r="N38" t="s">
        <v>80</v>
      </c>
      <c r="O38" t="s">
        <v>555</v>
      </c>
    </row>
    <row r="39" spans="1:15" x14ac:dyDescent="0.25">
      <c r="A39" t="s">
        <v>437</v>
      </c>
      <c r="B39" s="29" t="s">
        <v>87</v>
      </c>
      <c r="D39" t="s">
        <v>25</v>
      </c>
      <c r="E39">
        <v>19</v>
      </c>
      <c r="F39" t="s">
        <v>80</v>
      </c>
      <c r="G39" s="29" t="s">
        <v>345</v>
      </c>
      <c r="H39" t="s">
        <v>346</v>
      </c>
      <c r="I39">
        <v>1</v>
      </c>
      <c r="J39">
        <v>9</v>
      </c>
      <c r="K39">
        <v>44458</v>
      </c>
      <c r="L39" t="s">
        <v>80</v>
      </c>
      <c r="M39" t="s">
        <v>555</v>
      </c>
      <c r="N39" t="s">
        <v>80</v>
      </c>
      <c r="O39" t="s">
        <v>555</v>
      </c>
    </row>
    <row r="40" spans="1:15" x14ac:dyDescent="0.25">
      <c r="A40" t="s">
        <v>437</v>
      </c>
      <c r="B40" s="29" t="s">
        <v>87</v>
      </c>
      <c r="D40" t="s">
        <v>24</v>
      </c>
      <c r="E40">
        <v>19</v>
      </c>
      <c r="F40" t="s">
        <v>80</v>
      </c>
      <c r="G40" s="29" t="s">
        <v>112</v>
      </c>
      <c r="H40" t="s">
        <v>133</v>
      </c>
      <c r="I40">
        <v>4</v>
      </c>
      <c r="J40">
        <v>9</v>
      </c>
      <c r="K40">
        <v>44458</v>
      </c>
      <c r="L40" t="s">
        <v>80</v>
      </c>
      <c r="M40" t="s">
        <v>555</v>
      </c>
      <c r="N40" t="s">
        <v>80</v>
      </c>
      <c r="O40" t="s">
        <v>555</v>
      </c>
    </row>
    <row r="41" spans="1:15" x14ac:dyDescent="0.25">
      <c r="A41" s="124" t="s">
        <v>437</v>
      </c>
      <c r="B41" s="29" t="s">
        <v>87</v>
      </c>
      <c r="C41" s="124"/>
      <c r="D41" s="124" t="s">
        <v>23</v>
      </c>
      <c r="E41" s="124">
        <v>19</v>
      </c>
      <c r="F41" s="124"/>
      <c r="G41" s="29" t="s">
        <v>615</v>
      </c>
      <c r="H41" s="124" t="s">
        <v>206</v>
      </c>
      <c r="I41" s="124">
        <v>7</v>
      </c>
      <c r="J41" s="124">
        <v>9</v>
      </c>
      <c r="K41" s="124">
        <v>44458</v>
      </c>
      <c r="L41" s="124" t="s">
        <v>80</v>
      </c>
      <c r="M41" s="124" t="s">
        <v>555</v>
      </c>
      <c r="N41" s="124" t="s">
        <v>80</v>
      </c>
      <c r="O41" s="124" t="s">
        <v>555</v>
      </c>
    </row>
    <row r="42" spans="1:15" x14ac:dyDescent="0.25">
      <c r="A42" s="124" t="s">
        <v>437</v>
      </c>
      <c r="B42" s="29" t="s">
        <v>87</v>
      </c>
      <c r="C42" s="124" t="s">
        <v>654</v>
      </c>
      <c r="D42" s="124" t="s">
        <v>25</v>
      </c>
      <c r="E42" s="124">
        <v>19</v>
      </c>
      <c r="F42" s="124"/>
      <c r="G42" s="29" t="s">
        <v>658</v>
      </c>
      <c r="H42" s="124" t="s">
        <v>468</v>
      </c>
      <c r="I42" s="124">
        <v>7</v>
      </c>
      <c r="J42" s="124">
        <v>9</v>
      </c>
      <c r="K42" s="124">
        <v>44458</v>
      </c>
      <c r="L42" s="124" t="s">
        <v>80</v>
      </c>
      <c r="M42" s="124" t="s">
        <v>555</v>
      </c>
      <c r="N42" s="124" t="s">
        <v>80</v>
      </c>
      <c r="O42" s="124" t="s">
        <v>555</v>
      </c>
    </row>
    <row r="43" spans="1:15" x14ac:dyDescent="0.25">
      <c r="A43" s="124" t="s">
        <v>437</v>
      </c>
      <c r="B43" s="29" t="s">
        <v>87</v>
      </c>
      <c r="C43" s="124"/>
      <c r="D43" s="124" t="s">
        <v>23</v>
      </c>
      <c r="E43" s="124">
        <v>19</v>
      </c>
      <c r="F43" s="124"/>
      <c r="G43" s="29" t="s">
        <v>639</v>
      </c>
      <c r="H43" s="124" t="s">
        <v>640</v>
      </c>
      <c r="I43" s="124">
        <v>7</v>
      </c>
      <c r="J43" s="124">
        <v>9</v>
      </c>
      <c r="K43" s="124">
        <v>44458</v>
      </c>
      <c r="L43" s="124" t="s">
        <v>80</v>
      </c>
      <c r="M43" s="124" t="s">
        <v>555</v>
      </c>
      <c r="N43" s="124" t="s">
        <v>80</v>
      </c>
      <c r="O43" s="124" t="s">
        <v>555</v>
      </c>
    </row>
    <row r="44" spans="1:15" x14ac:dyDescent="0.25">
      <c r="A44" s="124" t="s">
        <v>444</v>
      </c>
      <c r="B44" s="29" t="s">
        <v>87</v>
      </c>
      <c r="C44" s="124"/>
      <c r="D44" s="124" t="s">
        <v>61</v>
      </c>
      <c r="E44" s="124">
        <v>24</v>
      </c>
      <c r="F44" s="124">
        <v>26</v>
      </c>
      <c r="G44" s="29" t="s">
        <v>347</v>
      </c>
      <c r="H44" s="124" t="s">
        <v>201</v>
      </c>
      <c r="I44" s="124">
        <v>4</v>
      </c>
      <c r="J44" s="124">
        <v>9</v>
      </c>
      <c r="K44" s="124">
        <v>44463</v>
      </c>
      <c r="L44" s="124">
        <v>44465</v>
      </c>
      <c r="M44" s="124" t="s">
        <v>553</v>
      </c>
      <c r="N44" s="124" t="s">
        <v>555</v>
      </c>
      <c r="O44" s="124" t="s">
        <v>562</v>
      </c>
    </row>
    <row r="45" spans="1:15" x14ac:dyDescent="0.25">
      <c r="A45" s="124" t="s">
        <v>450</v>
      </c>
      <c r="B45" s="29" t="s">
        <v>87</v>
      </c>
      <c r="C45" s="124"/>
      <c r="D45" s="124" t="s">
        <v>19</v>
      </c>
      <c r="E45" s="124">
        <v>25</v>
      </c>
      <c r="F45" s="124">
        <v>26</v>
      </c>
      <c r="G45" s="29" t="s">
        <v>348</v>
      </c>
      <c r="H45" s="124" t="s">
        <v>349</v>
      </c>
      <c r="I45" s="124">
        <v>2</v>
      </c>
      <c r="J45" s="124">
        <v>9</v>
      </c>
      <c r="K45" s="124">
        <v>44464</v>
      </c>
      <c r="L45" s="124">
        <v>44465</v>
      </c>
      <c r="M45" s="124" t="s">
        <v>554</v>
      </c>
      <c r="N45" s="124" t="s">
        <v>555</v>
      </c>
      <c r="O45" s="124" t="s">
        <v>556</v>
      </c>
    </row>
    <row r="46" spans="1:15" x14ac:dyDescent="0.25">
      <c r="A46" s="124" t="s">
        <v>406</v>
      </c>
      <c r="B46" s="29" t="s">
        <v>87</v>
      </c>
      <c r="C46" s="124"/>
      <c r="D46" s="124" t="s">
        <v>24</v>
      </c>
      <c r="E46" s="124">
        <v>25</v>
      </c>
      <c r="F46" s="124" t="s">
        <v>80</v>
      </c>
      <c r="G46" s="29" t="s">
        <v>350</v>
      </c>
      <c r="H46" s="124" t="s">
        <v>298</v>
      </c>
      <c r="I46" s="124">
        <v>6</v>
      </c>
      <c r="J46" s="124">
        <v>9</v>
      </c>
      <c r="K46" s="124">
        <v>44464</v>
      </c>
      <c r="L46" s="124" t="s">
        <v>80</v>
      </c>
      <c r="M46" s="124" t="s">
        <v>554</v>
      </c>
      <c r="N46" s="124" t="s">
        <v>80</v>
      </c>
      <c r="O46" s="124" t="s">
        <v>554</v>
      </c>
    </row>
    <row r="47" spans="1:15" x14ac:dyDescent="0.25">
      <c r="A47" s="124" t="s">
        <v>450</v>
      </c>
      <c r="B47" s="29" t="s">
        <v>87</v>
      </c>
      <c r="C47" s="124"/>
      <c r="D47" s="124" t="s">
        <v>19</v>
      </c>
      <c r="E47" s="124">
        <v>25</v>
      </c>
      <c r="F47" s="124">
        <v>26</v>
      </c>
      <c r="G47" s="29" t="s">
        <v>351</v>
      </c>
      <c r="H47" s="124" t="s">
        <v>352</v>
      </c>
      <c r="I47" s="124">
        <v>7</v>
      </c>
      <c r="J47" s="124">
        <v>9</v>
      </c>
      <c r="K47" s="124">
        <v>44464</v>
      </c>
      <c r="L47" s="124">
        <v>44465</v>
      </c>
      <c r="M47" s="124" t="s">
        <v>554</v>
      </c>
      <c r="N47" s="124" t="s">
        <v>555</v>
      </c>
      <c r="O47" s="124" t="s">
        <v>556</v>
      </c>
    </row>
    <row r="48" spans="1:15" x14ac:dyDescent="0.25">
      <c r="A48" s="124" t="s">
        <v>406</v>
      </c>
      <c r="B48" s="29" t="s">
        <v>87</v>
      </c>
      <c r="C48" s="124" t="s">
        <v>654</v>
      </c>
      <c r="D48" s="124" t="s">
        <v>23</v>
      </c>
      <c r="E48" s="124">
        <v>25</v>
      </c>
      <c r="F48" s="124"/>
      <c r="G48" s="29" t="s">
        <v>659</v>
      </c>
      <c r="H48" s="124" t="s">
        <v>259</v>
      </c>
      <c r="I48" s="124">
        <v>7</v>
      </c>
      <c r="J48" s="124">
        <v>9</v>
      </c>
      <c r="K48" s="124">
        <v>44464</v>
      </c>
      <c r="L48" s="124" t="s">
        <v>80</v>
      </c>
      <c r="M48" s="124" t="s">
        <v>554</v>
      </c>
      <c r="N48" s="124" t="s">
        <v>80</v>
      </c>
      <c r="O48" s="124" t="s">
        <v>554</v>
      </c>
    </row>
    <row r="49" spans="1:15" x14ac:dyDescent="0.25">
      <c r="A49" s="124" t="s">
        <v>450</v>
      </c>
      <c r="B49" s="29" t="s">
        <v>87</v>
      </c>
      <c r="C49" s="124"/>
      <c r="D49" s="124" t="s">
        <v>19</v>
      </c>
      <c r="E49" s="124">
        <v>25</v>
      </c>
      <c r="F49" s="124" t="s">
        <v>430</v>
      </c>
      <c r="G49" s="29" t="s">
        <v>655</v>
      </c>
      <c r="H49" s="124" t="s">
        <v>283</v>
      </c>
      <c r="I49" s="124">
        <v>1</v>
      </c>
      <c r="J49" s="124">
        <v>9</v>
      </c>
      <c r="K49" s="124">
        <v>44464</v>
      </c>
      <c r="L49" s="124">
        <v>44465</v>
      </c>
      <c r="M49" s="124" t="s">
        <v>554</v>
      </c>
      <c r="N49" s="124" t="s">
        <v>555</v>
      </c>
      <c r="O49" s="124" t="s">
        <v>556</v>
      </c>
    </row>
    <row r="50" spans="1:15" x14ac:dyDescent="0.25">
      <c r="A50" s="124" t="s">
        <v>430</v>
      </c>
      <c r="B50" s="29" t="s">
        <v>87</v>
      </c>
      <c r="C50" s="124" t="s">
        <v>654</v>
      </c>
      <c r="D50" s="124" t="s">
        <v>23</v>
      </c>
      <c r="E50" s="124">
        <v>26</v>
      </c>
      <c r="F50" s="124"/>
      <c r="G50" s="29" t="s">
        <v>660</v>
      </c>
      <c r="H50" s="124" t="s">
        <v>206</v>
      </c>
      <c r="I50" s="124">
        <v>7</v>
      </c>
      <c r="J50" s="124">
        <v>9</v>
      </c>
      <c r="K50" s="124">
        <v>44465</v>
      </c>
      <c r="L50" s="124" t="s">
        <v>80</v>
      </c>
      <c r="M50" s="124" t="s">
        <v>555</v>
      </c>
      <c r="N50" s="124" t="s">
        <v>80</v>
      </c>
      <c r="O50" s="124" t="s">
        <v>555</v>
      </c>
    </row>
    <row r="51" spans="1:15" x14ac:dyDescent="0.25">
      <c r="A51" s="124" t="s">
        <v>430</v>
      </c>
      <c r="B51" s="29" t="s">
        <v>87</v>
      </c>
      <c r="C51" s="124" t="s">
        <v>654</v>
      </c>
      <c r="D51" s="124" t="s">
        <v>23</v>
      </c>
      <c r="E51" s="124">
        <v>26</v>
      </c>
      <c r="F51" s="124"/>
      <c r="G51" s="29" t="s">
        <v>517</v>
      </c>
      <c r="H51" s="124" t="s">
        <v>468</v>
      </c>
      <c r="I51" s="124">
        <v>7</v>
      </c>
      <c r="J51" s="124">
        <v>9</v>
      </c>
      <c r="K51" s="124">
        <v>44465</v>
      </c>
      <c r="L51" s="124" t="s">
        <v>80</v>
      </c>
      <c r="M51" s="124" t="s">
        <v>555</v>
      </c>
      <c r="N51" s="124" t="s">
        <v>80</v>
      </c>
      <c r="O51" s="124" t="s">
        <v>555</v>
      </c>
    </row>
    <row r="52" spans="1:15" x14ac:dyDescent="0.25">
      <c r="A52" s="124" t="s">
        <v>430</v>
      </c>
      <c r="B52" s="29" t="s">
        <v>87</v>
      </c>
      <c r="C52" s="124" t="s">
        <v>671</v>
      </c>
      <c r="D52" s="124" t="s">
        <v>24</v>
      </c>
      <c r="E52" s="124">
        <v>26</v>
      </c>
      <c r="F52" s="124"/>
      <c r="G52" s="29" t="s">
        <v>156</v>
      </c>
      <c r="H52" s="124" t="s">
        <v>157</v>
      </c>
      <c r="I52" s="124">
        <v>2</v>
      </c>
      <c r="J52" s="124">
        <v>9</v>
      </c>
      <c r="K52" s="124">
        <v>44465</v>
      </c>
      <c r="L52" s="124" t="s">
        <v>80</v>
      </c>
      <c r="M52" s="124" t="s">
        <v>555</v>
      </c>
      <c r="N52" s="124" t="s">
        <v>80</v>
      </c>
      <c r="O52" s="124" t="s">
        <v>555</v>
      </c>
    </row>
    <row r="53" spans="1:15" x14ac:dyDescent="0.25">
      <c r="A53" s="124" t="s">
        <v>430</v>
      </c>
      <c r="B53" s="29" t="s">
        <v>87</v>
      </c>
      <c r="C53" s="124"/>
      <c r="D53" s="124" t="s">
        <v>24</v>
      </c>
      <c r="E53" s="124">
        <v>26</v>
      </c>
      <c r="F53" s="124" t="s">
        <v>80</v>
      </c>
      <c r="G53" s="29" t="s">
        <v>112</v>
      </c>
      <c r="H53" s="124" t="s">
        <v>353</v>
      </c>
      <c r="I53" s="124">
        <v>3</v>
      </c>
      <c r="J53" s="124">
        <v>9</v>
      </c>
      <c r="K53" s="124">
        <v>44465</v>
      </c>
      <c r="L53" s="124" t="s">
        <v>80</v>
      </c>
      <c r="M53" s="124" t="s">
        <v>555</v>
      </c>
      <c r="N53" s="124" t="s">
        <v>80</v>
      </c>
      <c r="O53" s="124" t="s">
        <v>555</v>
      </c>
    </row>
    <row r="54" spans="1:15" x14ac:dyDescent="0.25">
      <c r="A54" s="124" t="s">
        <v>430</v>
      </c>
      <c r="B54" s="29" t="s">
        <v>87</v>
      </c>
      <c r="C54" s="124"/>
      <c r="D54" s="124" t="s">
        <v>25</v>
      </c>
      <c r="E54" s="124">
        <v>26</v>
      </c>
      <c r="F54" s="124" t="s">
        <v>80</v>
      </c>
      <c r="G54" s="29" t="s">
        <v>183</v>
      </c>
      <c r="H54" s="124" t="s">
        <v>354</v>
      </c>
      <c r="I54" s="124">
        <v>5</v>
      </c>
      <c r="J54" s="124">
        <v>9</v>
      </c>
      <c r="K54" s="124">
        <v>44465</v>
      </c>
      <c r="L54" s="124" t="s">
        <v>80</v>
      </c>
      <c r="M54" s="124" t="s">
        <v>555</v>
      </c>
      <c r="N54" s="124" t="s">
        <v>80</v>
      </c>
      <c r="O54" s="124" t="s">
        <v>555</v>
      </c>
    </row>
    <row r="55" spans="1:15" x14ac:dyDescent="0.25">
      <c r="A55" s="124" t="s">
        <v>458</v>
      </c>
      <c r="B55" s="29" t="s">
        <v>87</v>
      </c>
      <c r="C55" s="124"/>
      <c r="D55" s="124" t="s">
        <v>72</v>
      </c>
      <c r="E55" s="124">
        <v>30</v>
      </c>
      <c r="F55" s="124" t="s">
        <v>457</v>
      </c>
      <c r="G55" s="29" t="s">
        <v>356</v>
      </c>
      <c r="H55" s="124" t="s">
        <v>246</v>
      </c>
      <c r="I55" s="124">
        <v>1</v>
      </c>
      <c r="J55" s="124">
        <v>9</v>
      </c>
      <c r="K55" s="124">
        <v>44469</v>
      </c>
      <c r="L55" s="124">
        <v>44472</v>
      </c>
      <c r="M55" s="124" t="s">
        <v>558</v>
      </c>
      <c r="N55" s="124" t="s">
        <v>555</v>
      </c>
      <c r="O55" s="124" t="s">
        <v>560</v>
      </c>
    </row>
  </sheetData>
  <phoneticPr fontId="5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29DC6-659D-4288-BB57-94C7A9AA3C9F}">
  <dimension ref="A1:G23"/>
  <sheetViews>
    <sheetView workbookViewId="0">
      <selection sqref="A1:G23"/>
    </sheetView>
  </sheetViews>
  <sheetFormatPr defaultRowHeight="15" x14ac:dyDescent="0.25"/>
  <cols>
    <col min="1" max="1" width="22.42578125" bestFit="1" customWidth="1"/>
    <col min="2" max="2" width="11.140625" bestFit="1" customWidth="1"/>
    <col min="3" max="3" width="8.85546875" bestFit="1" customWidth="1"/>
    <col min="4" max="4" width="11.5703125" bestFit="1" customWidth="1"/>
    <col min="5" max="5" width="41.28515625" bestFit="1" customWidth="1"/>
    <col min="6" max="6" width="15.140625" bestFit="1" customWidth="1"/>
    <col min="7" max="7" width="7.5703125" bestFit="1" customWidth="1"/>
  </cols>
  <sheetData>
    <row r="1" spans="1:7" x14ac:dyDescent="0.25">
      <c r="A1" s="52" t="s">
        <v>17</v>
      </c>
      <c r="B1" s="53" t="s">
        <v>18</v>
      </c>
      <c r="C1" s="53" t="s">
        <v>35</v>
      </c>
      <c r="D1" s="53" t="s">
        <v>29</v>
      </c>
      <c r="E1" s="53" t="s">
        <v>31</v>
      </c>
      <c r="F1" s="53" t="s">
        <v>10</v>
      </c>
      <c r="G1" s="50" t="s">
        <v>26</v>
      </c>
    </row>
    <row r="2" spans="1:7" x14ac:dyDescent="0.25">
      <c r="A2" s="54" t="s">
        <v>19</v>
      </c>
      <c r="B2" s="55"/>
      <c r="C2" s="56" t="s">
        <v>33</v>
      </c>
      <c r="D2" s="56" t="s">
        <v>92</v>
      </c>
      <c r="E2" s="56" t="s">
        <v>37</v>
      </c>
      <c r="F2" s="56" t="s">
        <v>38</v>
      </c>
      <c r="G2" s="57">
        <v>1</v>
      </c>
    </row>
    <row r="3" spans="1:7" x14ac:dyDescent="0.25">
      <c r="A3" s="54" t="s">
        <v>19</v>
      </c>
      <c r="B3" s="55"/>
      <c r="C3" s="56" t="s">
        <v>33</v>
      </c>
      <c r="D3" s="56" t="s">
        <v>94</v>
      </c>
      <c r="E3" s="56" t="s">
        <v>76</v>
      </c>
      <c r="F3" s="56" t="s">
        <v>40</v>
      </c>
      <c r="G3" s="57">
        <v>1</v>
      </c>
    </row>
    <row r="4" spans="1:7" x14ac:dyDescent="0.25">
      <c r="A4" s="54" t="s">
        <v>19</v>
      </c>
      <c r="B4" s="55"/>
      <c r="C4" s="56" t="s">
        <v>33</v>
      </c>
      <c r="D4" s="56" t="s">
        <v>67</v>
      </c>
      <c r="E4" s="56" t="s">
        <v>77</v>
      </c>
      <c r="F4" s="56" t="s">
        <v>46</v>
      </c>
      <c r="G4" s="57">
        <v>1</v>
      </c>
    </row>
    <row r="5" spans="1:7" x14ac:dyDescent="0.25">
      <c r="A5" s="54" t="s">
        <v>19</v>
      </c>
      <c r="B5" s="55"/>
      <c r="C5" s="56" t="s">
        <v>81</v>
      </c>
      <c r="D5" s="56" t="s">
        <v>92</v>
      </c>
      <c r="E5" s="56" t="s">
        <v>91</v>
      </c>
      <c r="F5" s="56" t="s">
        <v>69</v>
      </c>
      <c r="G5" s="57">
        <v>4</v>
      </c>
    </row>
    <row r="6" spans="1:7" x14ac:dyDescent="0.25">
      <c r="A6" s="54" t="s">
        <v>19</v>
      </c>
      <c r="B6" s="55"/>
      <c r="C6" s="56" t="s">
        <v>81</v>
      </c>
      <c r="D6" s="56" t="s">
        <v>94</v>
      </c>
      <c r="E6" s="56" t="s">
        <v>76</v>
      </c>
      <c r="F6" s="56" t="s">
        <v>40</v>
      </c>
      <c r="G6" s="57">
        <v>1</v>
      </c>
    </row>
    <row r="7" spans="1:7" x14ac:dyDescent="0.25">
      <c r="A7" s="54" t="s">
        <v>19</v>
      </c>
      <c r="B7" s="55"/>
      <c r="C7" s="56" t="s">
        <v>81</v>
      </c>
      <c r="D7" s="56" t="s">
        <v>94</v>
      </c>
      <c r="E7" s="56" t="s">
        <v>76</v>
      </c>
      <c r="F7" s="56" t="s">
        <v>40</v>
      </c>
      <c r="G7" s="57">
        <v>1</v>
      </c>
    </row>
    <row r="8" spans="1:7" x14ac:dyDescent="0.25">
      <c r="A8" s="54" t="s">
        <v>19</v>
      </c>
      <c r="B8" s="55"/>
      <c r="C8" s="56" t="s">
        <v>81</v>
      </c>
      <c r="D8" s="56" t="s">
        <v>98</v>
      </c>
      <c r="E8" s="56" t="s">
        <v>70</v>
      </c>
      <c r="F8" s="56" t="s">
        <v>60</v>
      </c>
      <c r="G8" s="57">
        <v>4</v>
      </c>
    </row>
    <row r="9" spans="1:7" x14ac:dyDescent="0.25">
      <c r="A9" s="54" t="s">
        <v>19</v>
      </c>
      <c r="B9" s="55"/>
      <c r="C9" s="56" t="s">
        <v>81</v>
      </c>
      <c r="D9" s="56" t="s">
        <v>99</v>
      </c>
      <c r="E9" s="56" t="s">
        <v>55</v>
      </c>
      <c r="F9" s="56" t="s">
        <v>56</v>
      </c>
      <c r="G9" s="57">
        <v>2</v>
      </c>
    </row>
    <row r="10" spans="1:7" x14ac:dyDescent="0.25">
      <c r="A10" s="54" t="s">
        <v>19</v>
      </c>
      <c r="B10" s="55"/>
      <c r="C10" s="56" t="s">
        <v>82</v>
      </c>
      <c r="D10" s="56" t="s">
        <v>92</v>
      </c>
      <c r="E10" s="56" t="s">
        <v>91</v>
      </c>
      <c r="F10" s="56" t="s">
        <v>69</v>
      </c>
      <c r="G10" s="57">
        <v>4</v>
      </c>
    </row>
    <row r="11" spans="1:7" x14ac:dyDescent="0.25">
      <c r="A11" s="54" t="s">
        <v>19</v>
      </c>
      <c r="B11" s="55"/>
      <c r="C11" s="56" t="s">
        <v>82</v>
      </c>
      <c r="D11" s="56" t="s">
        <v>94</v>
      </c>
      <c r="E11" s="56" t="s">
        <v>76</v>
      </c>
      <c r="F11" s="56" t="s">
        <v>40</v>
      </c>
      <c r="G11" s="57">
        <v>1</v>
      </c>
    </row>
    <row r="12" spans="1:7" x14ac:dyDescent="0.25">
      <c r="A12" s="54" t="s">
        <v>19</v>
      </c>
      <c r="B12" s="55"/>
      <c r="C12" s="56" t="s">
        <v>82</v>
      </c>
      <c r="D12" s="56" t="s">
        <v>94</v>
      </c>
      <c r="E12" s="56" t="s">
        <v>76</v>
      </c>
      <c r="F12" s="56" t="s">
        <v>40</v>
      </c>
      <c r="G12" s="57">
        <v>1</v>
      </c>
    </row>
    <row r="13" spans="1:7" x14ac:dyDescent="0.25">
      <c r="A13" s="54" t="s">
        <v>19</v>
      </c>
      <c r="B13" s="55"/>
      <c r="C13" s="56" t="s">
        <v>82</v>
      </c>
      <c r="D13" s="56" t="s">
        <v>98</v>
      </c>
      <c r="E13" s="56" t="s">
        <v>70</v>
      </c>
      <c r="F13" s="56" t="s">
        <v>60</v>
      </c>
      <c r="G13" s="57">
        <v>4</v>
      </c>
    </row>
    <row r="14" spans="1:7" x14ac:dyDescent="0.25">
      <c r="A14" s="54" t="s">
        <v>19</v>
      </c>
      <c r="B14" s="55"/>
      <c r="C14" s="56" t="s">
        <v>82</v>
      </c>
      <c r="D14" s="56" t="s">
        <v>99</v>
      </c>
      <c r="E14" s="56" t="s">
        <v>55</v>
      </c>
      <c r="F14" s="56" t="s">
        <v>56</v>
      </c>
      <c r="G14" s="57">
        <v>2</v>
      </c>
    </row>
    <row r="15" spans="1:7" x14ac:dyDescent="0.25">
      <c r="A15" s="54" t="s">
        <v>61</v>
      </c>
      <c r="B15" s="55"/>
      <c r="C15" s="56" t="s">
        <v>33</v>
      </c>
      <c r="D15" s="56" t="s">
        <v>95</v>
      </c>
      <c r="E15" s="56" t="s">
        <v>42</v>
      </c>
      <c r="F15" s="56" t="s">
        <v>43</v>
      </c>
      <c r="G15" s="57">
        <v>5</v>
      </c>
    </row>
    <row r="16" spans="1:7" x14ac:dyDescent="0.25">
      <c r="A16" s="54" t="s">
        <v>61</v>
      </c>
      <c r="B16" s="55"/>
      <c r="C16" s="56" t="s">
        <v>81</v>
      </c>
      <c r="D16" s="56" t="s">
        <v>93</v>
      </c>
      <c r="E16" s="56" t="s">
        <v>48</v>
      </c>
      <c r="F16" s="56" t="s">
        <v>49</v>
      </c>
      <c r="G16" s="57">
        <v>1</v>
      </c>
    </row>
    <row r="17" spans="1:7" x14ac:dyDescent="0.25">
      <c r="A17" s="54" t="s">
        <v>61</v>
      </c>
      <c r="B17" s="55"/>
      <c r="C17" s="56" t="s">
        <v>81</v>
      </c>
      <c r="D17" s="56" t="s">
        <v>102</v>
      </c>
      <c r="E17" s="56" t="s">
        <v>63</v>
      </c>
      <c r="F17" s="56" t="s">
        <v>51</v>
      </c>
      <c r="G17" s="57">
        <v>5</v>
      </c>
    </row>
    <row r="18" spans="1:7" x14ac:dyDescent="0.25">
      <c r="A18" s="54" t="s">
        <v>61</v>
      </c>
      <c r="B18" s="55"/>
      <c r="C18" s="56" t="s">
        <v>81</v>
      </c>
      <c r="D18" s="56" t="s">
        <v>95</v>
      </c>
      <c r="E18" s="56" t="s">
        <v>42</v>
      </c>
      <c r="F18" s="56" t="s">
        <v>43</v>
      </c>
      <c r="G18" s="57">
        <v>5</v>
      </c>
    </row>
    <row r="19" spans="1:7" x14ac:dyDescent="0.25">
      <c r="A19" s="54" t="s">
        <v>61</v>
      </c>
      <c r="B19" s="55"/>
      <c r="C19" s="56" t="s">
        <v>81</v>
      </c>
      <c r="D19" s="56" t="s">
        <v>95</v>
      </c>
      <c r="E19" s="56" t="s">
        <v>42</v>
      </c>
      <c r="F19" s="56" t="s">
        <v>43</v>
      </c>
      <c r="G19" s="57">
        <v>5</v>
      </c>
    </row>
    <row r="20" spans="1:7" x14ac:dyDescent="0.25">
      <c r="A20" s="54" t="s">
        <v>61</v>
      </c>
      <c r="B20" s="55"/>
      <c r="C20" s="56" t="s">
        <v>82</v>
      </c>
      <c r="D20" s="56" t="s">
        <v>93</v>
      </c>
      <c r="E20" s="56" t="s">
        <v>48</v>
      </c>
      <c r="F20" s="56" t="s">
        <v>49</v>
      </c>
      <c r="G20" s="57">
        <v>1</v>
      </c>
    </row>
    <row r="21" spans="1:7" x14ac:dyDescent="0.25">
      <c r="A21" s="54" t="s">
        <v>61</v>
      </c>
      <c r="B21" s="55"/>
      <c r="C21" s="56" t="s">
        <v>82</v>
      </c>
      <c r="D21" s="56" t="s">
        <v>102</v>
      </c>
      <c r="E21" s="56" t="s">
        <v>63</v>
      </c>
      <c r="F21" s="56" t="s">
        <v>51</v>
      </c>
      <c r="G21" s="57">
        <v>5</v>
      </c>
    </row>
    <row r="22" spans="1:7" x14ac:dyDescent="0.25">
      <c r="A22" s="54" t="s">
        <v>61</v>
      </c>
      <c r="B22" s="55"/>
      <c r="C22" s="56" t="s">
        <v>82</v>
      </c>
      <c r="D22" s="56" t="s">
        <v>95</v>
      </c>
      <c r="E22" s="56" t="s">
        <v>42</v>
      </c>
      <c r="F22" s="56" t="s">
        <v>43</v>
      </c>
      <c r="G22" s="57">
        <v>5</v>
      </c>
    </row>
    <row r="23" spans="1:7" x14ac:dyDescent="0.25">
      <c r="A23" s="58" t="s">
        <v>61</v>
      </c>
      <c r="B23" s="59"/>
      <c r="C23" s="60" t="s">
        <v>82</v>
      </c>
      <c r="D23" s="60" t="s">
        <v>95</v>
      </c>
      <c r="E23" s="60" t="s">
        <v>42</v>
      </c>
      <c r="F23" s="60" t="s">
        <v>43</v>
      </c>
      <c r="G23" s="49">
        <v>5</v>
      </c>
    </row>
  </sheetData>
  <conditionalFormatting sqref="A2:G23">
    <cfRule type="expression" dxfId="182" priority="1">
      <formula>$A2="GARA NAZIONALE 36/36"</formula>
    </cfRule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14334-E875-4834-B770-07B8B6BF7D95}">
  <dimension ref="A1:O56"/>
  <sheetViews>
    <sheetView workbookViewId="0"/>
  </sheetViews>
  <sheetFormatPr defaultRowHeight="15" x14ac:dyDescent="0.25"/>
  <cols>
    <col min="1" max="1" width="16" bestFit="1" customWidth="1"/>
    <col min="2" max="2" width="8.28515625" bestFit="1" customWidth="1"/>
    <col min="3" max="3" width="17.42578125" bestFit="1" customWidth="1"/>
    <col min="4" max="4" width="27.7109375" bestFit="1" customWidth="1"/>
    <col min="5" max="5" width="12.5703125" bestFit="1" customWidth="1"/>
    <col min="6" max="6" width="12.28515625" bestFit="1" customWidth="1"/>
    <col min="7" max="7" width="81.140625" bestFit="1" customWidth="1"/>
    <col min="8" max="8" width="26.28515625" bestFit="1" customWidth="1"/>
    <col min="9" max="9" width="7.5703125" bestFit="1" customWidth="1"/>
    <col min="10" max="10" width="11.5703125" bestFit="1" customWidth="1"/>
    <col min="11" max="11" width="18.140625" bestFit="1" customWidth="1"/>
    <col min="12" max="12" width="16.85546875" bestFit="1" customWidth="1"/>
    <col min="13" max="13" width="14.7109375" bestFit="1" customWidth="1"/>
    <col min="14" max="14" width="13.42578125" bestFit="1" customWidth="1"/>
    <col min="15" max="15" width="11.5703125" bestFit="1" customWidth="1"/>
    <col min="16" max="16" width="7.5703125" customWidth="1"/>
  </cols>
  <sheetData>
    <row r="1" spans="1:15" x14ac:dyDescent="0.25">
      <c r="A1" t="s">
        <v>29</v>
      </c>
      <c r="B1" t="s">
        <v>35</v>
      </c>
      <c r="C1" t="s">
        <v>18</v>
      </c>
      <c r="D1" t="s">
        <v>17</v>
      </c>
      <c r="E1" t="s">
        <v>73</v>
      </c>
      <c r="F1" t="s">
        <v>74</v>
      </c>
      <c r="G1" t="s">
        <v>31</v>
      </c>
      <c r="H1" t="s">
        <v>10</v>
      </c>
      <c r="I1" t="s">
        <v>26</v>
      </c>
      <c r="J1" t="s">
        <v>454</v>
      </c>
      <c r="K1" t="s">
        <v>549</v>
      </c>
      <c r="L1" t="s">
        <v>550</v>
      </c>
      <c r="M1" t="s">
        <v>551</v>
      </c>
      <c r="N1" t="s">
        <v>552</v>
      </c>
      <c r="O1" t="s">
        <v>30</v>
      </c>
    </row>
    <row r="2" spans="1:15" x14ac:dyDescent="0.25">
      <c r="A2" t="s">
        <v>80</v>
      </c>
      <c r="B2" s="29" t="s">
        <v>88</v>
      </c>
      <c r="F2" t="s">
        <v>80</v>
      </c>
      <c r="G2" s="29" t="s">
        <v>8</v>
      </c>
      <c r="J2">
        <v>10</v>
      </c>
      <c r="K2" t="s">
        <v>80</v>
      </c>
      <c r="L2" t="s">
        <v>80</v>
      </c>
      <c r="M2" t="s">
        <v>80</v>
      </c>
      <c r="N2" t="s">
        <v>80</v>
      </c>
      <c r="O2" t="s">
        <v>80</v>
      </c>
    </row>
    <row r="3" spans="1:15" x14ac:dyDescent="0.25">
      <c r="A3" t="s">
        <v>432</v>
      </c>
      <c r="B3" s="29" t="s">
        <v>88</v>
      </c>
      <c r="D3" t="s">
        <v>20</v>
      </c>
      <c r="E3">
        <v>2</v>
      </c>
      <c r="F3">
        <v>3</v>
      </c>
      <c r="G3" s="29" t="s">
        <v>358</v>
      </c>
      <c r="H3" t="s">
        <v>346</v>
      </c>
      <c r="I3">
        <v>1</v>
      </c>
      <c r="J3">
        <v>10</v>
      </c>
      <c r="K3">
        <v>44471</v>
      </c>
      <c r="L3">
        <v>44472</v>
      </c>
      <c r="M3" t="s">
        <v>554</v>
      </c>
      <c r="N3" t="s">
        <v>555</v>
      </c>
      <c r="O3" t="s">
        <v>556</v>
      </c>
    </row>
    <row r="4" spans="1:15" x14ac:dyDescent="0.25">
      <c r="A4" t="s">
        <v>393</v>
      </c>
      <c r="B4" s="29" t="s">
        <v>88</v>
      </c>
      <c r="D4" t="s">
        <v>24</v>
      </c>
      <c r="E4">
        <v>3</v>
      </c>
      <c r="F4" t="s">
        <v>80</v>
      </c>
      <c r="G4" s="29" t="s">
        <v>359</v>
      </c>
      <c r="H4" t="s">
        <v>57</v>
      </c>
      <c r="I4">
        <v>2</v>
      </c>
      <c r="J4">
        <v>10</v>
      </c>
      <c r="K4">
        <v>44472</v>
      </c>
      <c r="L4" t="s">
        <v>80</v>
      </c>
      <c r="M4" t="s">
        <v>555</v>
      </c>
      <c r="N4" t="s">
        <v>80</v>
      </c>
      <c r="O4" t="s">
        <v>555</v>
      </c>
    </row>
    <row r="5" spans="1:15" x14ac:dyDescent="0.25">
      <c r="A5" t="s">
        <v>393</v>
      </c>
      <c r="B5" s="29" t="s">
        <v>88</v>
      </c>
      <c r="D5" t="s">
        <v>24</v>
      </c>
      <c r="E5">
        <v>3</v>
      </c>
      <c r="F5" t="s">
        <v>80</v>
      </c>
      <c r="G5" s="29" t="s">
        <v>112</v>
      </c>
      <c r="H5" t="s">
        <v>136</v>
      </c>
      <c r="I5">
        <v>3</v>
      </c>
      <c r="J5">
        <v>10</v>
      </c>
      <c r="K5">
        <v>44472</v>
      </c>
      <c r="L5" t="s">
        <v>80</v>
      </c>
      <c r="M5" t="s">
        <v>555</v>
      </c>
      <c r="N5" t="s">
        <v>80</v>
      </c>
      <c r="O5" t="s">
        <v>555</v>
      </c>
    </row>
    <row r="6" spans="1:15" x14ac:dyDescent="0.25">
      <c r="A6" t="s">
        <v>393</v>
      </c>
      <c r="B6" s="29" t="s">
        <v>88</v>
      </c>
      <c r="D6" t="s">
        <v>24</v>
      </c>
      <c r="E6">
        <v>3</v>
      </c>
      <c r="F6" t="s">
        <v>80</v>
      </c>
      <c r="G6" s="29" t="s">
        <v>112</v>
      </c>
      <c r="H6" t="s">
        <v>127</v>
      </c>
      <c r="I6">
        <v>4</v>
      </c>
      <c r="J6">
        <v>10</v>
      </c>
      <c r="K6">
        <v>44472</v>
      </c>
      <c r="L6" t="s">
        <v>80</v>
      </c>
      <c r="M6" t="s">
        <v>555</v>
      </c>
      <c r="N6" t="s">
        <v>80</v>
      </c>
      <c r="O6" t="s">
        <v>555</v>
      </c>
    </row>
    <row r="7" spans="1:15" x14ac:dyDescent="0.25">
      <c r="A7" t="s">
        <v>393</v>
      </c>
      <c r="B7" s="29" t="s">
        <v>88</v>
      </c>
      <c r="D7" t="s">
        <v>25</v>
      </c>
      <c r="E7">
        <v>3</v>
      </c>
      <c r="F7" t="s">
        <v>80</v>
      </c>
      <c r="G7" s="29" t="s">
        <v>360</v>
      </c>
      <c r="H7" t="s">
        <v>47</v>
      </c>
      <c r="I7">
        <v>5</v>
      </c>
      <c r="J7">
        <v>10</v>
      </c>
      <c r="K7">
        <v>44472</v>
      </c>
      <c r="L7" t="s">
        <v>80</v>
      </c>
      <c r="M7" t="s">
        <v>555</v>
      </c>
      <c r="N7" t="s">
        <v>80</v>
      </c>
      <c r="O7" t="s">
        <v>555</v>
      </c>
    </row>
    <row r="8" spans="1:15" x14ac:dyDescent="0.25">
      <c r="A8" t="s">
        <v>393</v>
      </c>
      <c r="B8" s="29" t="s">
        <v>88</v>
      </c>
      <c r="D8" t="s">
        <v>24</v>
      </c>
      <c r="E8">
        <v>3</v>
      </c>
      <c r="G8" s="29" t="s">
        <v>657</v>
      </c>
      <c r="H8" t="s">
        <v>120</v>
      </c>
      <c r="I8">
        <v>7</v>
      </c>
      <c r="J8">
        <v>10</v>
      </c>
      <c r="K8">
        <v>44472</v>
      </c>
      <c r="L8" t="s">
        <v>80</v>
      </c>
      <c r="M8" t="s">
        <v>555</v>
      </c>
      <c r="N8" t="s">
        <v>80</v>
      </c>
      <c r="O8" t="s">
        <v>555</v>
      </c>
    </row>
    <row r="9" spans="1:15" x14ac:dyDescent="0.25">
      <c r="A9" t="s">
        <v>393</v>
      </c>
      <c r="B9" s="29" t="s">
        <v>88</v>
      </c>
      <c r="D9" t="s">
        <v>23</v>
      </c>
      <c r="E9">
        <v>3</v>
      </c>
      <c r="F9" t="s">
        <v>80</v>
      </c>
      <c r="G9" s="29" t="s">
        <v>471</v>
      </c>
      <c r="H9" t="s">
        <v>466</v>
      </c>
      <c r="I9">
        <v>7</v>
      </c>
      <c r="J9">
        <v>10</v>
      </c>
      <c r="K9">
        <v>44472</v>
      </c>
      <c r="L9" t="s">
        <v>80</v>
      </c>
      <c r="M9" t="s">
        <v>555</v>
      </c>
      <c r="N9" t="s">
        <v>80</v>
      </c>
      <c r="O9" t="s">
        <v>555</v>
      </c>
    </row>
    <row r="10" spans="1:15" x14ac:dyDescent="0.25">
      <c r="A10" t="s">
        <v>393</v>
      </c>
      <c r="B10" s="29" t="s">
        <v>88</v>
      </c>
      <c r="D10" t="s">
        <v>23</v>
      </c>
      <c r="E10">
        <v>3</v>
      </c>
      <c r="G10" s="29" t="s">
        <v>471</v>
      </c>
      <c r="H10" t="s">
        <v>253</v>
      </c>
      <c r="I10">
        <v>7</v>
      </c>
      <c r="J10">
        <v>10</v>
      </c>
      <c r="K10">
        <v>44472</v>
      </c>
      <c r="L10" t="s">
        <v>80</v>
      </c>
      <c r="M10" t="s">
        <v>555</v>
      </c>
      <c r="N10" t="s">
        <v>80</v>
      </c>
      <c r="O10" t="s">
        <v>555</v>
      </c>
    </row>
    <row r="11" spans="1:15" x14ac:dyDescent="0.25">
      <c r="A11" t="s">
        <v>410</v>
      </c>
      <c r="B11" s="29" t="s">
        <v>88</v>
      </c>
      <c r="D11" t="s">
        <v>25</v>
      </c>
      <c r="E11">
        <v>9</v>
      </c>
      <c r="F11" t="s">
        <v>80</v>
      </c>
      <c r="G11" s="29" t="s">
        <v>361</v>
      </c>
      <c r="H11" t="s">
        <v>248</v>
      </c>
      <c r="I11">
        <v>1</v>
      </c>
      <c r="J11">
        <v>10</v>
      </c>
      <c r="K11">
        <v>44478</v>
      </c>
      <c r="L11" t="s">
        <v>80</v>
      </c>
      <c r="M11" t="s">
        <v>554</v>
      </c>
      <c r="N11" t="s">
        <v>80</v>
      </c>
      <c r="O11" t="s">
        <v>554</v>
      </c>
    </row>
    <row r="12" spans="1:15" x14ac:dyDescent="0.25">
      <c r="A12" t="s">
        <v>451</v>
      </c>
      <c r="B12" s="29" t="s">
        <v>88</v>
      </c>
      <c r="C12" t="s">
        <v>677</v>
      </c>
      <c r="D12" t="s">
        <v>19</v>
      </c>
      <c r="E12">
        <v>9</v>
      </c>
      <c r="F12">
        <v>10</v>
      </c>
      <c r="G12" s="29" t="s">
        <v>362</v>
      </c>
      <c r="H12" t="s">
        <v>363</v>
      </c>
      <c r="I12">
        <v>1</v>
      </c>
      <c r="J12">
        <v>10</v>
      </c>
      <c r="K12">
        <v>44478</v>
      </c>
      <c r="L12">
        <v>44479</v>
      </c>
      <c r="M12" t="s">
        <v>554</v>
      </c>
      <c r="N12" t="s">
        <v>555</v>
      </c>
      <c r="O12" t="s">
        <v>556</v>
      </c>
    </row>
    <row r="13" spans="1:15" x14ac:dyDescent="0.25">
      <c r="A13" t="s">
        <v>410</v>
      </c>
      <c r="B13" s="29" t="s">
        <v>88</v>
      </c>
      <c r="D13" t="s">
        <v>25</v>
      </c>
      <c r="E13">
        <v>9</v>
      </c>
      <c r="F13" t="s">
        <v>80</v>
      </c>
      <c r="G13" s="29" t="s">
        <v>519</v>
      </c>
      <c r="H13" t="s">
        <v>520</v>
      </c>
      <c r="I13">
        <v>4</v>
      </c>
      <c r="J13">
        <v>10</v>
      </c>
      <c r="K13">
        <v>44478</v>
      </c>
      <c r="L13" t="s">
        <v>80</v>
      </c>
      <c r="M13" t="s">
        <v>554</v>
      </c>
      <c r="N13" t="s">
        <v>80</v>
      </c>
      <c r="O13" t="s">
        <v>554</v>
      </c>
    </row>
    <row r="14" spans="1:15" x14ac:dyDescent="0.25">
      <c r="A14" t="s">
        <v>451</v>
      </c>
      <c r="B14" s="29" t="s">
        <v>88</v>
      </c>
      <c r="D14" t="s">
        <v>68</v>
      </c>
      <c r="E14">
        <v>9</v>
      </c>
      <c r="F14">
        <v>10</v>
      </c>
      <c r="G14" s="29" t="s">
        <v>364</v>
      </c>
      <c r="H14" t="s">
        <v>365</v>
      </c>
      <c r="I14">
        <v>6</v>
      </c>
      <c r="J14">
        <v>10</v>
      </c>
      <c r="K14">
        <v>44478</v>
      </c>
      <c r="L14">
        <v>44479</v>
      </c>
      <c r="M14" t="s">
        <v>554</v>
      </c>
      <c r="N14" t="s">
        <v>555</v>
      </c>
      <c r="O14" t="s">
        <v>556</v>
      </c>
    </row>
    <row r="15" spans="1:15" x14ac:dyDescent="0.25">
      <c r="A15" t="s">
        <v>451</v>
      </c>
      <c r="B15" s="29" t="s">
        <v>88</v>
      </c>
      <c r="D15" t="s">
        <v>20</v>
      </c>
      <c r="E15">
        <v>9</v>
      </c>
      <c r="F15" t="s">
        <v>397</v>
      </c>
      <c r="G15" s="29" t="s">
        <v>547</v>
      </c>
      <c r="H15" t="s">
        <v>548</v>
      </c>
      <c r="I15">
        <v>7</v>
      </c>
      <c r="J15">
        <v>10</v>
      </c>
      <c r="K15">
        <v>44478</v>
      </c>
      <c r="L15">
        <v>44479</v>
      </c>
      <c r="M15" t="s">
        <v>554</v>
      </c>
      <c r="N15" t="s">
        <v>555</v>
      </c>
      <c r="O15" t="s">
        <v>556</v>
      </c>
    </row>
    <row r="16" spans="1:15" x14ac:dyDescent="0.25">
      <c r="A16" t="s">
        <v>397</v>
      </c>
      <c r="B16" s="29" t="s">
        <v>88</v>
      </c>
      <c r="D16" t="s">
        <v>23</v>
      </c>
      <c r="E16">
        <v>10</v>
      </c>
      <c r="G16" s="29" t="s">
        <v>471</v>
      </c>
      <c r="H16" t="s">
        <v>352</v>
      </c>
      <c r="I16">
        <v>7</v>
      </c>
      <c r="J16">
        <v>10</v>
      </c>
      <c r="K16">
        <v>44479</v>
      </c>
      <c r="L16" t="s">
        <v>80</v>
      </c>
      <c r="M16" t="s">
        <v>555</v>
      </c>
      <c r="N16" t="s">
        <v>80</v>
      </c>
      <c r="O16" t="s">
        <v>555</v>
      </c>
    </row>
    <row r="17" spans="1:15" x14ac:dyDescent="0.25">
      <c r="A17" t="s">
        <v>397</v>
      </c>
      <c r="B17" s="29" t="s">
        <v>88</v>
      </c>
      <c r="D17" t="s">
        <v>25</v>
      </c>
      <c r="E17">
        <v>10</v>
      </c>
      <c r="G17" s="29" t="s">
        <v>628</v>
      </c>
      <c r="H17" t="s">
        <v>180</v>
      </c>
      <c r="I17">
        <v>7</v>
      </c>
      <c r="J17">
        <v>10</v>
      </c>
      <c r="K17">
        <v>44479</v>
      </c>
      <c r="L17" t="s">
        <v>80</v>
      </c>
      <c r="M17" t="s">
        <v>555</v>
      </c>
      <c r="N17" t="s">
        <v>80</v>
      </c>
      <c r="O17" t="s">
        <v>555</v>
      </c>
    </row>
    <row r="18" spans="1:15" x14ac:dyDescent="0.25">
      <c r="A18" t="s">
        <v>397</v>
      </c>
      <c r="B18" s="29" t="s">
        <v>88</v>
      </c>
      <c r="D18" t="s">
        <v>25</v>
      </c>
      <c r="E18">
        <v>10</v>
      </c>
      <c r="F18" t="s">
        <v>80</v>
      </c>
      <c r="G18" s="29" t="s">
        <v>366</v>
      </c>
      <c r="H18" t="s">
        <v>367</v>
      </c>
      <c r="I18">
        <v>3</v>
      </c>
      <c r="J18">
        <v>10</v>
      </c>
      <c r="K18">
        <v>44479</v>
      </c>
      <c r="L18" t="s">
        <v>80</v>
      </c>
      <c r="M18" t="s">
        <v>555</v>
      </c>
      <c r="N18" t="s">
        <v>80</v>
      </c>
      <c r="O18" t="s">
        <v>555</v>
      </c>
    </row>
    <row r="19" spans="1:15" x14ac:dyDescent="0.25">
      <c r="A19" t="s">
        <v>397</v>
      </c>
      <c r="B19" s="29" t="s">
        <v>88</v>
      </c>
      <c r="D19" t="s">
        <v>23</v>
      </c>
      <c r="E19">
        <v>10</v>
      </c>
      <c r="F19" t="s">
        <v>80</v>
      </c>
      <c r="G19" s="29" t="s">
        <v>517</v>
      </c>
      <c r="H19" t="s">
        <v>521</v>
      </c>
      <c r="I19">
        <v>3</v>
      </c>
      <c r="J19">
        <v>10</v>
      </c>
      <c r="K19">
        <v>44479</v>
      </c>
      <c r="L19" t="s">
        <v>80</v>
      </c>
      <c r="M19" t="s">
        <v>555</v>
      </c>
      <c r="N19" t="s">
        <v>80</v>
      </c>
      <c r="O19" t="s">
        <v>555</v>
      </c>
    </row>
    <row r="20" spans="1:15" x14ac:dyDescent="0.25">
      <c r="A20" t="s">
        <v>397</v>
      </c>
      <c r="B20" s="29" t="s">
        <v>88</v>
      </c>
      <c r="D20" t="s">
        <v>24</v>
      </c>
      <c r="E20">
        <v>10</v>
      </c>
      <c r="F20" t="s">
        <v>80</v>
      </c>
      <c r="G20" s="29" t="s">
        <v>368</v>
      </c>
      <c r="H20" t="s">
        <v>669</v>
      </c>
      <c r="I20">
        <v>4</v>
      </c>
      <c r="J20">
        <v>10</v>
      </c>
      <c r="K20">
        <v>44479</v>
      </c>
      <c r="L20" t="s">
        <v>80</v>
      </c>
      <c r="M20" t="s">
        <v>555</v>
      </c>
      <c r="N20" t="s">
        <v>80</v>
      </c>
      <c r="O20" t="s">
        <v>555</v>
      </c>
    </row>
    <row r="21" spans="1:15" x14ac:dyDescent="0.25">
      <c r="A21" t="s">
        <v>397</v>
      </c>
      <c r="B21" s="29" t="s">
        <v>88</v>
      </c>
      <c r="D21" t="s">
        <v>24</v>
      </c>
      <c r="E21">
        <v>10</v>
      </c>
      <c r="G21" s="29" t="s">
        <v>112</v>
      </c>
      <c r="H21" t="s">
        <v>47</v>
      </c>
      <c r="I21">
        <v>5</v>
      </c>
      <c r="J21">
        <v>10</v>
      </c>
      <c r="K21">
        <v>44479</v>
      </c>
      <c r="L21" t="s">
        <v>80</v>
      </c>
      <c r="M21" t="s">
        <v>555</v>
      </c>
      <c r="N21" t="s">
        <v>80</v>
      </c>
      <c r="O21" t="s">
        <v>555</v>
      </c>
    </row>
    <row r="22" spans="1:15" x14ac:dyDescent="0.25">
      <c r="A22" t="s">
        <v>436</v>
      </c>
      <c r="B22" s="29" t="s">
        <v>88</v>
      </c>
      <c r="D22" t="s">
        <v>21</v>
      </c>
      <c r="E22">
        <v>14</v>
      </c>
      <c r="F22" t="s">
        <v>412</v>
      </c>
      <c r="G22" s="29" t="s">
        <v>536</v>
      </c>
      <c r="H22" t="s">
        <v>220</v>
      </c>
      <c r="I22">
        <v>2</v>
      </c>
      <c r="J22">
        <v>10</v>
      </c>
      <c r="K22">
        <v>44483</v>
      </c>
      <c r="L22">
        <v>44485</v>
      </c>
      <c r="M22" t="s">
        <v>558</v>
      </c>
      <c r="N22" t="s">
        <v>554</v>
      </c>
      <c r="O22" t="s">
        <v>559</v>
      </c>
    </row>
    <row r="23" spans="1:15" x14ac:dyDescent="0.25">
      <c r="A23" t="s">
        <v>436</v>
      </c>
      <c r="B23" s="29" t="s">
        <v>88</v>
      </c>
      <c r="D23" t="s">
        <v>21</v>
      </c>
      <c r="E23">
        <v>14</v>
      </c>
      <c r="F23" t="s">
        <v>412</v>
      </c>
      <c r="G23" s="29" t="s">
        <v>537</v>
      </c>
      <c r="H23" t="s">
        <v>220</v>
      </c>
      <c r="I23">
        <v>2</v>
      </c>
      <c r="J23">
        <v>10</v>
      </c>
      <c r="K23">
        <v>44483</v>
      </c>
      <c r="L23">
        <v>44485</v>
      </c>
      <c r="M23" t="s">
        <v>558</v>
      </c>
      <c r="N23" t="s">
        <v>554</v>
      </c>
      <c r="O23" t="s">
        <v>559</v>
      </c>
    </row>
    <row r="24" spans="1:15" x14ac:dyDescent="0.25">
      <c r="A24" t="s">
        <v>400</v>
      </c>
      <c r="B24" s="29" t="s">
        <v>88</v>
      </c>
      <c r="D24" t="s">
        <v>61</v>
      </c>
      <c r="E24">
        <v>15</v>
      </c>
      <c r="F24" t="s">
        <v>101</v>
      </c>
      <c r="G24" s="29" t="s">
        <v>355</v>
      </c>
      <c r="H24" t="s">
        <v>107</v>
      </c>
      <c r="I24">
        <v>4</v>
      </c>
      <c r="J24">
        <v>10</v>
      </c>
      <c r="K24">
        <v>44484</v>
      </c>
      <c r="L24">
        <v>44486</v>
      </c>
      <c r="M24" t="s">
        <v>553</v>
      </c>
      <c r="N24" t="s">
        <v>555</v>
      </c>
      <c r="O24" t="s">
        <v>562</v>
      </c>
    </row>
    <row r="25" spans="1:15" x14ac:dyDescent="0.25">
      <c r="A25" t="s">
        <v>412</v>
      </c>
      <c r="B25" s="29" t="s">
        <v>88</v>
      </c>
      <c r="D25" t="s">
        <v>25</v>
      </c>
      <c r="E25">
        <v>16</v>
      </c>
      <c r="G25" s="29" t="s">
        <v>599</v>
      </c>
      <c r="H25" t="s">
        <v>136</v>
      </c>
      <c r="I25">
        <v>3</v>
      </c>
      <c r="J25">
        <v>10</v>
      </c>
      <c r="K25">
        <v>44485</v>
      </c>
      <c r="L25" t="s">
        <v>80</v>
      </c>
      <c r="M25" t="s">
        <v>554</v>
      </c>
      <c r="N25" t="s">
        <v>80</v>
      </c>
      <c r="O25" t="s">
        <v>554</v>
      </c>
    </row>
    <row r="26" spans="1:15" x14ac:dyDescent="0.25">
      <c r="A26" t="s">
        <v>426</v>
      </c>
      <c r="B26" s="29" t="s">
        <v>88</v>
      </c>
      <c r="D26" t="s">
        <v>19</v>
      </c>
      <c r="E26">
        <v>16</v>
      </c>
      <c r="F26">
        <v>17</v>
      </c>
      <c r="G26" s="29" t="s">
        <v>369</v>
      </c>
      <c r="H26" t="s">
        <v>155</v>
      </c>
      <c r="I26">
        <v>1</v>
      </c>
      <c r="J26">
        <v>10</v>
      </c>
      <c r="K26">
        <v>44485</v>
      </c>
      <c r="L26">
        <v>44486</v>
      </c>
      <c r="M26" t="s">
        <v>554</v>
      </c>
      <c r="N26" t="s">
        <v>555</v>
      </c>
      <c r="O26" t="s">
        <v>556</v>
      </c>
    </row>
    <row r="27" spans="1:15" x14ac:dyDescent="0.25">
      <c r="A27" t="s">
        <v>412</v>
      </c>
      <c r="B27" s="29" t="s">
        <v>88</v>
      </c>
      <c r="D27" t="s">
        <v>25</v>
      </c>
      <c r="E27">
        <v>16</v>
      </c>
      <c r="F27" t="s">
        <v>80</v>
      </c>
      <c r="G27" s="29" t="s">
        <v>370</v>
      </c>
      <c r="H27" t="s">
        <v>371</v>
      </c>
      <c r="I27">
        <v>2</v>
      </c>
      <c r="J27">
        <v>10</v>
      </c>
      <c r="K27">
        <v>44485</v>
      </c>
      <c r="L27" t="s">
        <v>80</v>
      </c>
      <c r="M27" t="s">
        <v>554</v>
      </c>
      <c r="N27" t="s">
        <v>80</v>
      </c>
      <c r="O27" t="s">
        <v>554</v>
      </c>
    </row>
    <row r="28" spans="1:15" x14ac:dyDescent="0.25">
      <c r="A28" t="s">
        <v>426</v>
      </c>
      <c r="B28" s="29" t="s">
        <v>88</v>
      </c>
      <c r="D28" t="s">
        <v>19</v>
      </c>
      <c r="E28">
        <v>16</v>
      </c>
      <c r="F28">
        <v>17</v>
      </c>
      <c r="G28" s="29" t="s">
        <v>372</v>
      </c>
      <c r="H28" t="s">
        <v>373</v>
      </c>
      <c r="I28">
        <v>5</v>
      </c>
      <c r="J28">
        <v>10</v>
      </c>
      <c r="K28">
        <v>44485</v>
      </c>
      <c r="L28">
        <v>44486</v>
      </c>
      <c r="M28" t="s">
        <v>554</v>
      </c>
      <c r="N28" t="s">
        <v>555</v>
      </c>
      <c r="O28" t="s">
        <v>556</v>
      </c>
    </row>
    <row r="29" spans="1:15" x14ac:dyDescent="0.25">
      <c r="A29" t="s">
        <v>426</v>
      </c>
      <c r="B29" s="29" t="s">
        <v>88</v>
      </c>
      <c r="D29" t="s">
        <v>19</v>
      </c>
      <c r="E29">
        <v>16</v>
      </c>
      <c r="F29">
        <v>17</v>
      </c>
      <c r="G29" s="29" t="s">
        <v>374</v>
      </c>
      <c r="H29" t="s">
        <v>58</v>
      </c>
      <c r="I29">
        <v>6</v>
      </c>
      <c r="J29">
        <v>10</v>
      </c>
      <c r="K29">
        <v>44485</v>
      </c>
      <c r="L29">
        <v>44486</v>
      </c>
      <c r="M29" t="s">
        <v>554</v>
      </c>
      <c r="N29" t="s">
        <v>555</v>
      </c>
      <c r="O29" t="s">
        <v>556</v>
      </c>
    </row>
    <row r="30" spans="1:15" x14ac:dyDescent="0.25">
      <c r="A30" t="s">
        <v>412</v>
      </c>
      <c r="B30" s="29" t="s">
        <v>88</v>
      </c>
      <c r="D30" t="s">
        <v>23</v>
      </c>
      <c r="E30">
        <v>16</v>
      </c>
      <c r="F30" t="s">
        <v>80</v>
      </c>
      <c r="G30" s="29" t="s">
        <v>471</v>
      </c>
      <c r="H30" t="s">
        <v>466</v>
      </c>
      <c r="I30">
        <v>7</v>
      </c>
      <c r="J30">
        <v>10</v>
      </c>
      <c r="K30">
        <v>44485</v>
      </c>
      <c r="L30" t="s">
        <v>80</v>
      </c>
      <c r="M30" t="s">
        <v>554</v>
      </c>
      <c r="N30" t="s">
        <v>80</v>
      </c>
      <c r="O30" t="s">
        <v>554</v>
      </c>
    </row>
    <row r="31" spans="1:15" x14ac:dyDescent="0.25">
      <c r="A31" t="s">
        <v>101</v>
      </c>
      <c r="B31" s="29" t="s">
        <v>88</v>
      </c>
      <c r="D31" t="s">
        <v>24</v>
      </c>
      <c r="E31">
        <v>17</v>
      </c>
      <c r="G31" s="29" t="s">
        <v>156</v>
      </c>
      <c r="H31" t="s">
        <v>157</v>
      </c>
      <c r="I31">
        <v>2</v>
      </c>
      <c r="J31">
        <v>10</v>
      </c>
      <c r="K31">
        <v>44486</v>
      </c>
      <c r="L31" t="s">
        <v>80</v>
      </c>
      <c r="M31" t="s">
        <v>555</v>
      </c>
      <c r="N31" t="s">
        <v>80</v>
      </c>
      <c r="O31" t="s">
        <v>555</v>
      </c>
    </row>
    <row r="32" spans="1:15" x14ac:dyDescent="0.25">
      <c r="A32" t="s">
        <v>101</v>
      </c>
      <c r="B32" s="29" t="s">
        <v>88</v>
      </c>
      <c r="D32" t="s">
        <v>23</v>
      </c>
      <c r="E32">
        <v>17</v>
      </c>
      <c r="G32" s="29" t="s">
        <v>471</v>
      </c>
      <c r="H32" t="s">
        <v>352</v>
      </c>
      <c r="I32">
        <v>7</v>
      </c>
      <c r="J32">
        <v>10</v>
      </c>
      <c r="K32">
        <v>44486</v>
      </c>
      <c r="L32" t="s">
        <v>80</v>
      </c>
      <c r="M32" t="s">
        <v>555</v>
      </c>
      <c r="N32" t="s">
        <v>80</v>
      </c>
      <c r="O32" t="s">
        <v>555</v>
      </c>
    </row>
    <row r="33" spans="1:15" x14ac:dyDescent="0.25">
      <c r="A33" t="s">
        <v>101</v>
      </c>
      <c r="B33" s="29" t="s">
        <v>88</v>
      </c>
      <c r="C33" t="s">
        <v>654</v>
      </c>
      <c r="D33" t="s">
        <v>25</v>
      </c>
      <c r="E33">
        <v>17</v>
      </c>
      <c r="G33" s="29" t="s">
        <v>627</v>
      </c>
      <c r="H33" t="s">
        <v>352</v>
      </c>
      <c r="I33">
        <v>7</v>
      </c>
      <c r="J33">
        <v>10</v>
      </c>
      <c r="K33">
        <v>44486</v>
      </c>
      <c r="L33" t="s">
        <v>80</v>
      </c>
      <c r="M33" t="s">
        <v>555</v>
      </c>
      <c r="N33" t="s">
        <v>80</v>
      </c>
      <c r="O33" t="s">
        <v>555</v>
      </c>
    </row>
    <row r="34" spans="1:15" x14ac:dyDescent="0.25">
      <c r="A34" t="s">
        <v>101</v>
      </c>
      <c r="B34" s="29" t="s">
        <v>88</v>
      </c>
      <c r="C34" t="s">
        <v>654</v>
      </c>
      <c r="D34" t="s">
        <v>23</v>
      </c>
      <c r="E34">
        <v>17</v>
      </c>
      <c r="G34" s="29" t="s">
        <v>675</v>
      </c>
      <c r="H34" t="s">
        <v>206</v>
      </c>
      <c r="I34">
        <v>7</v>
      </c>
      <c r="J34">
        <v>10</v>
      </c>
      <c r="K34">
        <v>44486</v>
      </c>
      <c r="L34" t="s">
        <v>80</v>
      </c>
      <c r="M34" t="s">
        <v>555</v>
      </c>
      <c r="N34" t="s">
        <v>80</v>
      </c>
      <c r="O34" t="s">
        <v>555</v>
      </c>
    </row>
    <row r="35" spans="1:15" x14ac:dyDescent="0.25">
      <c r="A35" t="s">
        <v>101</v>
      </c>
      <c r="B35" s="29" t="s">
        <v>88</v>
      </c>
      <c r="D35" t="s">
        <v>24</v>
      </c>
      <c r="E35">
        <v>17</v>
      </c>
      <c r="F35" t="s">
        <v>80</v>
      </c>
      <c r="G35" s="29" t="s">
        <v>112</v>
      </c>
      <c r="H35" t="s">
        <v>159</v>
      </c>
      <c r="I35">
        <v>3</v>
      </c>
      <c r="J35">
        <v>10</v>
      </c>
      <c r="K35">
        <v>44486</v>
      </c>
      <c r="L35" t="s">
        <v>80</v>
      </c>
      <c r="M35" t="s">
        <v>555</v>
      </c>
      <c r="N35" t="s">
        <v>80</v>
      </c>
      <c r="O35" t="s">
        <v>555</v>
      </c>
    </row>
    <row r="36" spans="1:15" x14ac:dyDescent="0.25">
      <c r="A36" t="s">
        <v>101</v>
      </c>
      <c r="B36" s="29" t="s">
        <v>88</v>
      </c>
      <c r="D36" t="s">
        <v>25</v>
      </c>
      <c r="E36">
        <v>17</v>
      </c>
      <c r="G36" s="29" t="s">
        <v>546</v>
      </c>
      <c r="H36" t="s">
        <v>490</v>
      </c>
      <c r="I36">
        <v>4</v>
      </c>
      <c r="J36">
        <v>10</v>
      </c>
      <c r="K36">
        <v>44486</v>
      </c>
      <c r="L36" t="s">
        <v>80</v>
      </c>
      <c r="M36" t="s">
        <v>555</v>
      </c>
      <c r="N36" t="s">
        <v>80</v>
      </c>
      <c r="O36" t="s">
        <v>555</v>
      </c>
    </row>
    <row r="37" spans="1:15" x14ac:dyDescent="0.25">
      <c r="A37" t="s">
        <v>101</v>
      </c>
      <c r="B37" s="29" t="s">
        <v>88</v>
      </c>
      <c r="D37" t="s">
        <v>23</v>
      </c>
      <c r="E37">
        <v>17</v>
      </c>
      <c r="G37" s="29" t="s">
        <v>645</v>
      </c>
      <c r="H37" t="s">
        <v>638</v>
      </c>
      <c r="I37">
        <v>7</v>
      </c>
      <c r="J37">
        <v>10</v>
      </c>
      <c r="K37">
        <v>44486</v>
      </c>
      <c r="L37" t="s">
        <v>80</v>
      </c>
      <c r="M37" t="s">
        <v>555</v>
      </c>
      <c r="N37" t="s">
        <v>80</v>
      </c>
      <c r="O37" t="s">
        <v>555</v>
      </c>
    </row>
    <row r="38" spans="1:15" x14ac:dyDescent="0.25">
      <c r="A38" t="s">
        <v>437</v>
      </c>
      <c r="B38" s="29" t="s">
        <v>88</v>
      </c>
      <c r="C38" t="s">
        <v>654</v>
      </c>
      <c r="D38" t="s">
        <v>23</v>
      </c>
      <c r="E38">
        <v>19</v>
      </c>
      <c r="G38" s="29" t="s">
        <v>517</v>
      </c>
      <c r="H38" t="s">
        <v>468</v>
      </c>
      <c r="I38">
        <v>7</v>
      </c>
      <c r="J38">
        <v>10</v>
      </c>
      <c r="K38">
        <v>44488</v>
      </c>
      <c r="L38" t="s">
        <v>80</v>
      </c>
      <c r="M38" t="s">
        <v>565</v>
      </c>
      <c r="N38" t="s">
        <v>80</v>
      </c>
      <c r="O38" t="s">
        <v>565</v>
      </c>
    </row>
    <row r="39" spans="1:15" x14ac:dyDescent="0.25">
      <c r="A39" t="s">
        <v>413</v>
      </c>
      <c r="B39" s="29" t="s">
        <v>88</v>
      </c>
      <c r="D39" t="s">
        <v>25</v>
      </c>
      <c r="E39">
        <v>22</v>
      </c>
      <c r="G39" s="29" t="s">
        <v>661</v>
      </c>
      <c r="H39" t="s">
        <v>172</v>
      </c>
      <c r="I39">
        <v>7</v>
      </c>
      <c r="J39">
        <v>10</v>
      </c>
      <c r="K39">
        <v>44491</v>
      </c>
      <c r="L39" t="s">
        <v>80</v>
      </c>
      <c r="M39" t="s">
        <v>553</v>
      </c>
      <c r="N39" t="s">
        <v>80</v>
      </c>
      <c r="O39" t="s">
        <v>553</v>
      </c>
    </row>
    <row r="40" spans="1:15" x14ac:dyDescent="0.25">
      <c r="A40" s="124" t="s">
        <v>452</v>
      </c>
      <c r="B40" s="29" t="s">
        <v>88</v>
      </c>
      <c r="C40" s="124"/>
      <c r="D40" s="124" t="s">
        <v>20</v>
      </c>
      <c r="E40" s="124">
        <v>23</v>
      </c>
      <c r="F40" s="124">
        <v>24</v>
      </c>
      <c r="G40" s="29" t="s">
        <v>522</v>
      </c>
      <c r="H40" s="124" t="s">
        <v>123</v>
      </c>
      <c r="I40" s="124">
        <v>1</v>
      </c>
      <c r="J40" s="124">
        <v>10</v>
      </c>
      <c r="K40" s="124">
        <v>44492</v>
      </c>
      <c r="L40" s="124">
        <v>44493</v>
      </c>
      <c r="M40" s="124" t="s">
        <v>554</v>
      </c>
      <c r="N40" s="124" t="s">
        <v>555</v>
      </c>
      <c r="O40" s="124" t="s">
        <v>556</v>
      </c>
    </row>
    <row r="41" spans="1:15" x14ac:dyDescent="0.25">
      <c r="A41" s="124" t="s">
        <v>452</v>
      </c>
      <c r="B41" s="29" t="s">
        <v>88</v>
      </c>
      <c r="C41" s="124"/>
      <c r="D41" s="124" t="s">
        <v>20</v>
      </c>
      <c r="E41" s="124">
        <v>23</v>
      </c>
      <c r="F41" s="124">
        <v>24</v>
      </c>
      <c r="G41" s="29" t="s">
        <v>523</v>
      </c>
      <c r="H41" s="124" t="s">
        <v>190</v>
      </c>
      <c r="I41" s="124">
        <v>2</v>
      </c>
      <c r="J41" s="124">
        <v>10</v>
      </c>
      <c r="K41" s="124">
        <v>44492</v>
      </c>
      <c r="L41" s="124">
        <v>44493</v>
      </c>
      <c r="M41" s="124" t="s">
        <v>554</v>
      </c>
      <c r="N41" s="124" t="s">
        <v>555</v>
      </c>
      <c r="O41" s="124" t="s">
        <v>556</v>
      </c>
    </row>
    <row r="42" spans="1:15" x14ac:dyDescent="0.25">
      <c r="A42" s="124" t="s">
        <v>452</v>
      </c>
      <c r="B42" s="29" t="s">
        <v>88</v>
      </c>
      <c r="C42" s="124"/>
      <c r="D42" s="124" t="s">
        <v>20</v>
      </c>
      <c r="E42" s="124">
        <v>23</v>
      </c>
      <c r="F42" s="124">
        <v>24</v>
      </c>
      <c r="G42" s="29" t="s">
        <v>375</v>
      </c>
      <c r="H42" s="124" t="s">
        <v>109</v>
      </c>
      <c r="I42" s="124">
        <v>3</v>
      </c>
      <c r="J42" s="124">
        <v>10</v>
      </c>
      <c r="K42" s="124">
        <v>44492</v>
      </c>
      <c r="L42" s="124">
        <v>44493</v>
      </c>
      <c r="M42" s="124" t="s">
        <v>554</v>
      </c>
      <c r="N42" s="124" t="s">
        <v>555</v>
      </c>
      <c r="O42" s="124" t="s">
        <v>556</v>
      </c>
    </row>
    <row r="43" spans="1:15" x14ac:dyDescent="0.25">
      <c r="A43" s="124" t="s">
        <v>452</v>
      </c>
      <c r="B43" s="29" t="s">
        <v>88</v>
      </c>
      <c r="C43" s="124"/>
      <c r="D43" s="124" t="s">
        <v>20</v>
      </c>
      <c r="E43" s="124">
        <v>23</v>
      </c>
      <c r="F43" s="124">
        <v>24</v>
      </c>
      <c r="G43" s="29" t="s">
        <v>590</v>
      </c>
      <c r="H43" s="124" t="s">
        <v>60</v>
      </c>
      <c r="I43" s="124">
        <v>4</v>
      </c>
      <c r="J43" s="124">
        <v>10</v>
      </c>
      <c r="K43" s="124">
        <v>44492</v>
      </c>
      <c r="L43" s="124">
        <v>44493</v>
      </c>
      <c r="M43" s="124" t="s">
        <v>554</v>
      </c>
      <c r="N43" s="124" t="s">
        <v>555</v>
      </c>
      <c r="O43" s="124" t="s">
        <v>556</v>
      </c>
    </row>
    <row r="44" spans="1:15" x14ac:dyDescent="0.25">
      <c r="A44" s="124" t="s">
        <v>452</v>
      </c>
      <c r="B44" s="29" t="s">
        <v>88</v>
      </c>
      <c r="C44" s="124"/>
      <c r="D44" s="124" t="s">
        <v>20</v>
      </c>
      <c r="E44" s="124">
        <v>23</v>
      </c>
      <c r="F44" s="124">
        <v>24</v>
      </c>
      <c r="G44" s="29" t="s">
        <v>524</v>
      </c>
      <c r="H44" s="124" t="s">
        <v>250</v>
      </c>
      <c r="I44" s="124">
        <v>5</v>
      </c>
      <c r="J44" s="124">
        <v>10</v>
      </c>
      <c r="K44" s="124">
        <v>44492</v>
      </c>
      <c r="L44" s="124">
        <v>44493</v>
      </c>
      <c r="M44" s="124" t="s">
        <v>554</v>
      </c>
      <c r="N44" s="124" t="s">
        <v>555</v>
      </c>
      <c r="O44" s="124" t="s">
        <v>556</v>
      </c>
    </row>
    <row r="45" spans="1:15" x14ac:dyDescent="0.25">
      <c r="A45" s="124" t="s">
        <v>452</v>
      </c>
      <c r="B45" s="29" t="s">
        <v>88</v>
      </c>
      <c r="C45" s="124"/>
      <c r="D45" s="124" t="s">
        <v>20</v>
      </c>
      <c r="E45" s="124">
        <v>23</v>
      </c>
      <c r="F45" s="124">
        <v>24</v>
      </c>
      <c r="G45" s="29" t="s">
        <v>525</v>
      </c>
      <c r="H45" s="124" t="s">
        <v>152</v>
      </c>
      <c r="I45" s="124">
        <v>6</v>
      </c>
      <c r="J45" s="124">
        <v>10</v>
      </c>
      <c r="K45" s="124">
        <v>44492</v>
      </c>
      <c r="L45" s="124">
        <v>44493</v>
      </c>
      <c r="M45" s="124" t="s">
        <v>554</v>
      </c>
      <c r="N45" s="124" t="s">
        <v>555</v>
      </c>
      <c r="O45" s="124" t="s">
        <v>556</v>
      </c>
    </row>
    <row r="46" spans="1:15" x14ac:dyDescent="0.25">
      <c r="A46" s="124" t="s">
        <v>452</v>
      </c>
      <c r="B46" s="29" t="s">
        <v>88</v>
      </c>
      <c r="C46" s="124"/>
      <c r="D46" s="124" t="s">
        <v>20</v>
      </c>
      <c r="E46" s="124">
        <v>23</v>
      </c>
      <c r="F46" s="124">
        <v>24</v>
      </c>
      <c r="G46" s="29" t="s">
        <v>526</v>
      </c>
      <c r="H46" s="124" t="s">
        <v>172</v>
      </c>
      <c r="I46" s="124">
        <v>7</v>
      </c>
      <c r="J46" s="124">
        <v>10</v>
      </c>
      <c r="K46" s="124">
        <v>44492</v>
      </c>
      <c r="L46" s="124">
        <v>44493</v>
      </c>
      <c r="M46" s="124" t="s">
        <v>554</v>
      </c>
      <c r="N46" s="124" t="s">
        <v>555</v>
      </c>
      <c r="O46" s="124" t="s">
        <v>556</v>
      </c>
    </row>
    <row r="47" spans="1:15" x14ac:dyDescent="0.25">
      <c r="A47" s="124" t="s">
        <v>453</v>
      </c>
      <c r="B47" s="29" t="s">
        <v>88</v>
      </c>
      <c r="C47" s="124" t="s">
        <v>656</v>
      </c>
      <c r="D47" s="124" t="s">
        <v>61</v>
      </c>
      <c r="E47" s="124">
        <v>28</v>
      </c>
      <c r="F47" s="124">
        <v>30</v>
      </c>
      <c r="G47" s="29" t="s">
        <v>376</v>
      </c>
      <c r="H47" s="124" t="s">
        <v>298</v>
      </c>
      <c r="I47" s="124">
        <v>6</v>
      </c>
      <c r="J47" s="124">
        <v>10</v>
      </c>
      <c r="K47" s="124">
        <v>44497</v>
      </c>
      <c r="L47" s="124">
        <v>44499</v>
      </c>
      <c r="M47" s="124" t="s">
        <v>558</v>
      </c>
      <c r="N47" s="124" t="s">
        <v>554</v>
      </c>
      <c r="O47" s="124" t="s">
        <v>559</v>
      </c>
    </row>
    <row r="48" spans="1:15" x14ac:dyDescent="0.25">
      <c r="A48" s="124" t="s">
        <v>445</v>
      </c>
      <c r="B48" s="29" t="s">
        <v>88</v>
      </c>
      <c r="C48" s="124"/>
      <c r="D48" s="124" t="s">
        <v>61</v>
      </c>
      <c r="E48" s="124">
        <v>29</v>
      </c>
      <c r="F48" s="124">
        <v>31</v>
      </c>
      <c r="G48" s="29" t="s">
        <v>377</v>
      </c>
      <c r="H48" s="124" t="s">
        <v>378</v>
      </c>
      <c r="I48" s="124">
        <v>1</v>
      </c>
      <c r="J48" s="124">
        <v>10</v>
      </c>
      <c r="K48" s="124">
        <v>44498</v>
      </c>
      <c r="L48" s="124">
        <v>44500</v>
      </c>
      <c r="M48" s="124" t="s">
        <v>553</v>
      </c>
      <c r="N48" s="124" t="s">
        <v>555</v>
      </c>
      <c r="O48" s="124" t="s">
        <v>562</v>
      </c>
    </row>
    <row r="49" spans="1:15" x14ac:dyDescent="0.25">
      <c r="A49" s="124" t="s">
        <v>418</v>
      </c>
      <c r="B49" s="29" t="s">
        <v>88</v>
      </c>
      <c r="C49" s="124" t="s">
        <v>654</v>
      </c>
      <c r="D49" s="124" t="s">
        <v>23</v>
      </c>
      <c r="E49" s="124">
        <v>30</v>
      </c>
      <c r="F49" s="124"/>
      <c r="G49" s="29" t="s">
        <v>679</v>
      </c>
      <c r="H49" s="124" t="s">
        <v>674</v>
      </c>
      <c r="I49" s="124">
        <v>7</v>
      </c>
      <c r="J49" s="124">
        <v>10</v>
      </c>
      <c r="K49" s="124">
        <v>44499</v>
      </c>
      <c r="L49" s="124" t="s">
        <v>80</v>
      </c>
      <c r="M49" s="124" t="s">
        <v>554</v>
      </c>
      <c r="N49" s="124" t="s">
        <v>80</v>
      </c>
      <c r="O49" s="124" t="s">
        <v>554</v>
      </c>
    </row>
    <row r="50" spans="1:15" x14ac:dyDescent="0.25">
      <c r="A50" s="124" t="s">
        <v>446</v>
      </c>
      <c r="B50" s="29" t="s">
        <v>88</v>
      </c>
      <c r="C50" s="124"/>
      <c r="D50" s="124" t="s">
        <v>20</v>
      </c>
      <c r="E50" s="124">
        <v>30</v>
      </c>
      <c r="F50" s="124">
        <v>31</v>
      </c>
      <c r="G50" s="29" t="s">
        <v>379</v>
      </c>
      <c r="H50" s="124" t="s">
        <v>69</v>
      </c>
      <c r="I50" s="124">
        <v>4</v>
      </c>
      <c r="J50" s="124">
        <v>10</v>
      </c>
      <c r="K50" s="124">
        <v>44499</v>
      </c>
      <c r="L50" s="124">
        <v>44500</v>
      </c>
      <c r="M50" s="124" t="s">
        <v>554</v>
      </c>
      <c r="N50" s="124" t="s">
        <v>555</v>
      </c>
      <c r="O50" s="124" t="s">
        <v>556</v>
      </c>
    </row>
    <row r="51" spans="1:15" x14ac:dyDescent="0.25">
      <c r="A51" s="124" t="s">
        <v>543</v>
      </c>
      <c r="B51" s="29" t="s">
        <v>88</v>
      </c>
      <c r="C51" s="124"/>
      <c r="D51" s="124" t="s">
        <v>24</v>
      </c>
      <c r="E51" s="124">
        <v>31</v>
      </c>
      <c r="F51" s="124" t="s">
        <v>533</v>
      </c>
      <c r="G51" s="29" t="s">
        <v>527</v>
      </c>
      <c r="H51" s="124" t="s">
        <v>229</v>
      </c>
      <c r="I51" s="124">
        <v>2</v>
      </c>
      <c r="J51" s="124">
        <v>10</v>
      </c>
      <c r="K51" s="124">
        <v>44500</v>
      </c>
      <c r="L51" s="124">
        <v>44501</v>
      </c>
      <c r="M51" s="124" t="s">
        <v>555</v>
      </c>
      <c r="N51" s="124" t="s">
        <v>557</v>
      </c>
      <c r="O51" s="124" t="s">
        <v>564</v>
      </c>
    </row>
    <row r="52" spans="1:15" x14ac:dyDescent="0.25">
      <c r="A52" s="124" t="s">
        <v>543</v>
      </c>
      <c r="B52" s="29" t="s">
        <v>88</v>
      </c>
      <c r="C52" s="124"/>
      <c r="D52" s="124" t="s">
        <v>22</v>
      </c>
      <c r="E52" s="124">
        <v>31</v>
      </c>
      <c r="F52" s="124" t="s">
        <v>533</v>
      </c>
      <c r="G52" s="29" t="s">
        <v>673</v>
      </c>
      <c r="H52" s="124" t="s">
        <v>59</v>
      </c>
      <c r="I52" s="124">
        <v>3</v>
      </c>
      <c r="J52" s="124">
        <v>10</v>
      </c>
      <c r="K52" s="124">
        <v>44500</v>
      </c>
      <c r="L52" s="124">
        <v>44501</v>
      </c>
      <c r="M52" s="124" t="s">
        <v>555</v>
      </c>
      <c r="N52" s="124" t="s">
        <v>557</v>
      </c>
      <c r="O52" s="124" t="s">
        <v>564</v>
      </c>
    </row>
    <row r="53" spans="1:15" x14ac:dyDescent="0.25">
      <c r="A53" s="124" t="s">
        <v>419</v>
      </c>
      <c r="B53" s="29" t="s">
        <v>88</v>
      </c>
      <c r="C53" s="124" t="s">
        <v>654</v>
      </c>
      <c r="D53" s="124" t="s">
        <v>23</v>
      </c>
      <c r="E53" s="124">
        <v>31</v>
      </c>
      <c r="F53" s="124"/>
      <c r="G53" s="29" t="s">
        <v>676</v>
      </c>
      <c r="H53" s="124" t="s">
        <v>206</v>
      </c>
      <c r="I53" s="124">
        <v>7</v>
      </c>
      <c r="J53" s="124">
        <v>10</v>
      </c>
      <c r="K53" s="124">
        <v>44500</v>
      </c>
      <c r="L53" s="124" t="s">
        <v>80</v>
      </c>
      <c r="M53" s="124" t="s">
        <v>555</v>
      </c>
      <c r="N53" s="124" t="s">
        <v>80</v>
      </c>
      <c r="O53" s="124" t="s">
        <v>555</v>
      </c>
    </row>
    <row r="54" spans="1:15" x14ac:dyDescent="0.25">
      <c r="A54" s="124" t="s">
        <v>419</v>
      </c>
      <c r="B54" s="29" t="s">
        <v>88</v>
      </c>
      <c r="C54" s="124"/>
      <c r="D54" s="124" t="s">
        <v>23</v>
      </c>
      <c r="E54" s="124">
        <v>31</v>
      </c>
      <c r="F54" s="124"/>
      <c r="G54" s="29" t="s">
        <v>471</v>
      </c>
      <c r="H54" s="124" t="s">
        <v>352</v>
      </c>
      <c r="I54" s="124">
        <v>7</v>
      </c>
      <c r="J54" s="124">
        <v>10</v>
      </c>
      <c r="K54" s="124">
        <v>44500</v>
      </c>
      <c r="L54" s="124" t="s">
        <v>80</v>
      </c>
      <c r="M54" s="124" t="s">
        <v>555</v>
      </c>
      <c r="N54" s="124" t="s">
        <v>80</v>
      </c>
      <c r="O54" s="124" t="s">
        <v>555</v>
      </c>
    </row>
    <row r="55" spans="1:15" x14ac:dyDescent="0.25">
      <c r="A55" s="124" t="s">
        <v>419</v>
      </c>
      <c r="B55" s="29" t="s">
        <v>88</v>
      </c>
      <c r="C55" s="124"/>
      <c r="D55" s="124" t="s">
        <v>23</v>
      </c>
      <c r="E55" s="124">
        <v>31</v>
      </c>
      <c r="F55" s="124"/>
      <c r="G55" s="29" t="s">
        <v>641</v>
      </c>
      <c r="H55" s="124" t="s">
        <v>638</v>
      </c>
      <c r="I55" s="124">
        <v>7</v>
      </c>
      <c r="J55" s="124">
        <v>10</v>
      </c>
      <c r="K55" s="124">
        <v>44500</v>
      </c>
      <c r="L55" s="124" t="s">
        <v>80</v>
      </c>
      <c r="M55" s="124" t="s">
        <v>555</v>
      </c>
      <c r="N55" s="124" t="s">
        <v>80</v>
      </c>
      <c r="O55" s="124" t="s">
        <v>555</v>
      </c>
    </row>
    <row r="56" spans="1:15" x14ac:dyDescent="0.25">
      <c r="A56" s="124" t="s">
        <v>419</v>
      </c>
      <c r="B56" s="29" t="s">
        <v>88</v>
      </c>
      <c r="C56" s="124"/>
      <c r="D56" s="124" t="s">
        <v>23</v>
      </c>
      <c r="E56" s="124">
        <v>31</v>
      </c>
      <c r="F56" s="124" t="s">
        <v>80</v>
      </c>
      <c r="G56" s="29" t="s">
        <v>528</v>
      </c>
      <c r="H56" s="124" t="s">
        <v>314</v>
      </c>
      <c r="I56" s="124">
        <v>7</v>
      </c>
      <c r="J56" s="124">
        <v>10</v>
      </c>
      <c r="K56" s="124">
        <v>44500</v>
      </c>
      <c r="L56" s="124" t="s">
        <v>80</v>
      </c>
      <c r="M56" s="124" t="s">
        <v>555</v>
      </c>
      <c r="N56" s="124" t="s">
        <v>80</v>
      </c>
      <c r="O56" s="124" t="s">
        <v>555</v>
      </c>
    </row>
  </sheetData>
  <phoneticPr fontId="5" type="noConversion"/>
  <pageMargins left="0.7" right="0.7" top="0.75" bottom="0.75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D741E-F3E4-49A7-8976-CAB1C5953F3E}">
  <dimension ref="A1:O28"/>
  <sheetViews>
    <sheetView workbookViewId="0"/>
  </sheetViews>
  <sheetFormatPr defaultRowHeight="15" x14ac:dyDescent="0.25"/>
  <cols>
    <col min="1" max="1" width="11.5703125" bestFit="1" customWidth="1"/>
    <col min="2" max="2" width="10.42578125" bestFit="1" customWidth="1"/>
    <col min="3" max="3" width="28.7109375" bestFit="1" customWidth="1"/>
    <col min="4" max="4" width="27.140625" bestFit="1" customWidth="1"/>
    <col min="5" max="5" width="12.5703125" bestFit="1" customWidth="1"/>
    <col min="6" max="6" width="11.28515625" bestFit="1" customWidth="1"/>
    <col min="7" max="7" width="65.42578125" bestFit="1" customWidth="1"/>
    <col min="8" max="8" width="17.5703125" bestFit="1" customWidth="1"/>
    <col min="9" max="9" width="7.5703125" bestFit="1" customWidth="1"/>
    <col min="10" max="10" width="11.5703125" bestFit="1" customWidth="1"/>
    <col min="11" max="11" width="18.140625" bestFit="1" customWidth="1"/>
    <col min="12" max="12" width="16.85546875" bestFit="1" customWidth="1"/>
    <col min="13" max="13" width="14.7109375" bestFit="1" customWidth="1"/>
    <col min="14" max="14" width="13.42578125" bestFit="1" customWidth="1"/>
    <col min="15" max="15" width="11.5703125" bestFit="1" customWidth="1"/>
    <col min="16" max="16" width="7.5703125" customWidth="1"/>
  </cols>
  <sheetData>
    <row r="1" spans="1:15" x14ac:dyDescent="0.25">
      <c r="A1" t="s">
        <v>29</v>
      </c>
      <c r="B1" t="s">
        <v>35</v>
      </c>
      <c r="C1" t="s">
        <v>18</v>
      </c>
      <c r="D1" t="s">
        <v>17</v>
      </c>
      <c r="E1" t="s">
        <v>73</v>
      </c>
      <c r="F1" t="s">
        <v>74</v>
      </c>
      <c r="G1" t="s">
        <v>31</v>
      </c>
      <c r="H1" t="s">
        <v>10</v>
      </c>
      <c r="I1" t="s">
        <v>26</v>
      </c>
      <c r="J1" t="s">
        <v>454</v>
      </c>
      <c r="K1" t="s">
        <v>549</v>
      </c>
      <c r="L1" t="s">
        <v>550</v>
      </c>
      <c r="M1" t="s">
        <v>551</v>
      </c>
      <c r="N1" t="s">
        <v>552</v>
      </c>
      <c r="O1" t="s">
        <v>30</v>
      </c>
    </row>
    <row r="2" spans="1:15" x14ac:dyDescent="0.25">
      <c r="A2" t="s">
        <v>80</v>
      </c>
      <c r="B2" s="29" t="s">
        <v>89</v>
      </c>
      <c r="F2" t="s">
        <v>80</v>
      </c>
      <c r="G2" s="29" t="s">
        <v>9</v>
      </c>
      <c r="J2">
        <v>11</v>
      </c>
      <c r="K2" t="s">
        <v>80</v>
      </c>
      <c r="L2" t="s">
        <v>80</v>
      </c>
      <c r="M2" t="s">
        <v>80</v>
      </c>
      <c r="N2" t="s">
        <v>80</v>
      </c>
      <c r="O2" t="s">
        <v>80</v>
      </c>
    </row>
    <row r="3" spans="1:15" x14ac:dyDescent="0.25">
      <c r="A3" t="s">
        <v>391</v>
      </c>
      <c r="B3" s="29" t="s">
        <v>89</v>
      </c>
      <c r="D3" t="s">
        <v>24</v>
      </c>
      <c r="E3">
        <v>1</v>
      </c>
      <c r="F3" t="s">
        <v>80</v>
      </c>
      <c r="G3" s="29" t="s">
        <v>357</v>
      </c>
      <c r="H3" t="s">
        <v>138</v>
      </c>
      <c r="I3">
        <v>5</v>
      </c>
      <c r="J3">
        <v>11</v>
      </c>
      <c r="K3">
        <v>44501</v>
      </c>
      <c r="L3" t="s">
        <v>80</v>
      </c>
      <c r="M3" t="s">
        <v>557</v>
      </c>
      <c r="N3" t="s">
        <v>80</v>
      </c>
      <c r="O3" t="s">
        <v>557</v>
      </c>
    </row>
    <row r="4" spans="1:15" x14ac:dyDescent="0.25">
      <c r="A4" t="s">
        <v>390</v>
      </c>
      <c r="B4" s="29" t="s">
        <v>89</v>
      </c>
      <c r="D4" t="s">
        <v>19</v>
      </c>
      <c r="E4">
        <v>1</v>
      </c>
      <c r="F4">
        <v>2</v>
      </c>
      <c r="G4" s="29" t="s">
        <v>381</v>
      </c>
      <c r="H4" t="s">
        <v>111</v>
      </c>
      <c r="I4">
        <v>6</v>
      </c>
      <c r="J4">
        <v>11</v>
      </c>
      <c r="K4">
        <v>44501</v>
      </c>
      <c r="L4">
        <v>44502</v>
      </c>
      <c r="M4" t="s">
        <v>557</v>
      </c>
      <c r="N4" t="s">
        <v>565</v>
      </c>
      <c r="O4" t="s">
        <v>575</v>
      </c>
    </row>
    <row r="5" spans="1:15" x14ac:dyDescent="0.25">
      <c r="A5" t="s">
        <v>422</v>
      </c>
      <c r="B5" s="29" t="s">
        <v>89</v>
      </c>
      <c r="D5" t="s">
        <v>19</v>
      </c>
      <c r="E5">
        <v>5</v>
      </c>
      <c r="F5">
        <v>6</v>
      </c>
      <c r="G5" s="29" t="s">
        <v>382</v>
      </c>
      <c r="H5" t="s">
        <v>60</v>
      </c>
      <c r="I5">
        <v>4</v>
      </c>
      <c r="J5">
        <v>11</v>
      </c>
      <c r="K5">
        <v>44505</v>
      </c>
      <c r="L5">
        <v>44506</v>
      </c>
      <c r="M5" t="s">
        <v>553</v>
      </c>
      <c r="N5" t="s">
        <v>554</v>
      </c>
      <c r="O5" t="s">
        <v>561</v>
      </c>
    </row>
    <row r="6" spans="1:15" x14ac:dyDescent="0.25">
      <c r="A6" t="s">
        <v>460</v>
      </c>
      <c r="B6" s="29" t="s">
        <v>89</v>
      </c>
      <c r="D6" t="s">
        <v>61</v>
      </c>
      <c r="E6">
        <v>5</v>
      </c>
      <c r="F6">
        <v>7</v>
      </c>
      <c r="G6" s="29" t="s">
        <v>380</v>
      </c>
      <c r="H6" t="s">
        <v>43</v>
      </c>
      <c r="I6">
        <v>5</v>
      </c>
      <c r="J6">
        <v>11</v>
      </c>
      <c r="K6">
        <v>44505</v>
      </c>
      <c r="L6">
        <v>44507</v>
      </c>
      <c r="M6" t="s">
        <v>553</v>
      </c>
      <c r="N6" t="s">
        <v>555</v>
      </c>
      <c r="O6" t="s">
        <v>562</v>
      </c>
    </row>
    <row r="7" spans="1:15" x14ac:dyDescent="0.25">
      <c r="A7" t="s">
        <v>396</v>
      </c>
      <c r="B7" s="29" t="s">
        <v>89</v>
      </c>
      <c r="D7" t="s">
        <v>23</v>
      </c>
      <c r="E7">
        <v>6</v>
      </c>
      <c r="G7" s="29" t="s">
        <v>517</v>
      </c>
      <c r="H7" t="s">
        <v>466</v>
      </c>
      <c r="I7">
        <v>7</v>
      </c>
      <c r="J7">
        <v>11</v>
      </c>
      <c r="K7">
        <v>44506</v>
      </c>
      <c r="L7" t="s">
        <v>80</v>
      </c>
      <c r="M7" t="s">
        <v>554</v>
      </c>
      <c r="N7" t="s">
        <v>80</v>
      </c>
      <c r="O7" t="s">
        <v>554</v>
      </c>
    </row>
    <row r="8" spans="1:15" x14ac:dyDescent="0.25">
      <c r="A8" t="s">
        <v>92</v>
      </c>
      <c r="B8" s="29" t="s">
        <v>89</v>
      </c>
      <c r="D8" t="s">
        <v>19</v>
      </c>
      <c r="E8">
        <v>6</v>
      </c>
      <c r="F8" t="s">
        <v>100</v>
      </c>
      <c r="G8" s="29" t="s">
        <v>610</v>
      </c>
      <c r="H8" t="s">
        <v>40</v>
      </c>
      <c r="I8">
        <v>1</v>
      </c>
      <c r="J8">
        <v>11</v>
      </c>
      <c r="K8">
        <v>44506</v>
      </c>
      <c r="L8">
        <v>44507</v>
      </c>
      <c r="M8" t="s">
        <v>554</v>
      </c>
      <c r="N8" t="s">
        <v>555</v>
      </c>
      <c r="O8" t="s">
        <v>556</v>
      </c>
    </row>
    <row r="9" spans="1:15" x14ac:dyDescent="0.25">
      <c r="A9" t="s">
        <v>92</v>
      </c>
      <c r="B9" s="29" t="s">
        <v>89</v>
      </c>
      <c r="D9" t="s">
        <v>20</v>
      </c>
      <c r="E9">
        <v>6</v>
      </c>
      <c r="F9">
        <v>7</v>
      </c>
      <c r="G9" s="29" t="s">
        <v>383</v>
      </c>
      <c r="H9" t="s">
        <v>39</v>
      </c>
      <c r="I9">
        <v>5</v>
      </c>
      <c r="J9">
        <v>11</v>
      </c>
      <c r="K9">
        <v>44506</v>
      </c>
      <c r="L9">
        <v>44507</v>
      </c>
      <c r="M9" t="s">
        <v>554</v>
      </c>
      <c r="N9" t="s">
        <v>555</v>
      </c>
      <c r="O9" t="s">
        <v>556</v>
      </c>
    </row>
    <row r="10" spans="1:15" x14ac:dyDescent="0.25">
      <c r="A10" t="s">
        <v>92</v>
      </c>
      <c r="B10" s="29" t="s">
        <v>89</v>
      </c>
      <c r="D10" t="s">
        <v>20</v>
      </c>
      <c r="E10">
        <v>6</v>
      </c>
      <c r="F10">
        <v>7</v>
      </c>
      <c r="G10" s="29" t="s">
        <v>384</v>
      </c>
      <c r="H10" t="s">
        <v>152</v>
      </c>
      <c r="I10">
        <v>6</v>
      </c>
      <c r="J10">
        <v>11</v>
      </c>
      <c r="K10">
        <v>44506</v>
      </c>
      <c r="L10">
        <v>44507</v>
      </c>
      <c r="M10" t="s">
        <v>554</v>
      </c>
      <c r="N10" t="s">
        <v>555</v>
      </c>
      <c r="O10" t="s">
        <v>556</v>
      </c>
    </row>
    <row r="11" spans="1:15" x14ac:dyDescent="0.25">
      <c r="A11" t="s">
        <v>100</v>
      </c>
      <c r="B11" s="29" t="s">
        <v>89</v>
      </c>
      <c r="D11" t="s">
        <v>24</v>
      </c>
      <c r="E11">
        <v>7</v>
      </c>
      <c r="F11" t="s">
        <v>80</v>
      </c>
      <c r="G11" s="29" t="s">
        <v>545</v>
      </c>
      <c r="H11" t="s">
        <v>220</v>
      </c>
      <c r="I11">
        <v>2</v>
      </c>
      <c r="J11">
        <v>11</v>
      </c>
      <c r="K11">
        <v>44507</v>
      </c>
      <c r="L11" t="s">
        <v>80</v>
      </c>
      <c r="M11" t="s">
        <v>555</v>
      </c>
      <c r="N11" t="s">
        <v>80</v>
      </c>
      <c r="O11" t="s">
        <v>555</v>
      </c>
    </row>
    <row r="12" spans="1:15" x14ac:dyDescent="0.25">
      <c r="A12" t="s">
        <v>100</v>
      </c>
      <c r="B12" s="29" t="s">
        <v>89</v>
      </c>
      <c r="D12" t="s">
        <v>23</v>
      </c>
      <c r="E12">
        <v>7</v>
      </c>
      <c r="F12" t="s">
        <v>80</v>
      </c>
      <c r="G12" s="29" t="s">
        <v>529</v>
      </c>
      <c r="H12" t="s">
        <v>114</v>
      </c>
      <c r="I12">
        <v>3</v>
      </c>
      <c r="J12">
        <v>11</v>
      </c>
      <c r="K12">
        <v>44507</v>
      </c>
      <c r="L12" t="s">
        <v>80</v>
      </c>
      <c r="M12" t="s">
        <v>555</v>
      </c>
      <c r="N12" t="s">
        <v>80</v>
      </c>
      <c r="O12" t="s">
        <v>555</v>
      </c>
    </row>
    <row r="13" spans="1:15" x14ac:dyDescent="0.25">
      <c r="A13" s="124" t="s">
        <v>100</v>
      </c>
      <c r="B13" s="29" t="s">
        <v>89</v>
      </c>
      <c r="C13" s="124"/>
      <c r="D13" s="124" t="s">
        <v>23</v>
      </c>
      <c r="E13" s="124">
        <v>7</v>
      </c>
      <c r="F13" s="124"/>
      <c r="G13" s="29" t="s">
        <v>471</v>
      </c>
      <c r="H13" s="124" t="s">
        <v>466</v>
      </c>
      <c r="I13" s="124">
        <v>7</v>
      </c>
      <c r="J13" s="124">
        <v>11</v>
      </c>
      <c r="K13" s="124">
        <v>44507</v>
      </c>
      <c r="L13" s="124" t="s">
        <v>80</v>
      </c>
      <c r="M13" s="124" t="s">
        <v>555</v>
      </c>
      <c r="N13" s="124" t="s">
        <v>80</v>
      </c>
      <c r="O13" s="124" t="s">
        <v>555</v>
      </c>
    </row>
    <row r="14" spans="1:15" x14ac:dyDescent="0.25">
      <c r="A14" s="124" t="s">
        <v>100</v>
      </c>
      <c r="B14" s="29" t="s">
        <v>89</v>
      </c>
      <c r="C14" s="124"/>
      <c r="D14" s="124" t="s">
        <v>23</v>
      </c>
      <c r="E14" s="124">
        <v>7</v>
      </c>
      <c r="F14" s="124" t="s">
        <v>80</v>
      </c>
      <c r="G14" s="29" t="s">
        <v>471</v>
      </c>
      <c r="H14" s="124" t="s">
        <v>468</v>
      </c>
      <c r="I14" s="124">
        <v>7</v>
      </c>
      <c r="J14" s="124">
        <v>11</v>
      </c>
      <c r="K14" s="124">
        <v>44507</v>
      </c>
      <c r="L14" s="124" t="s">
        <v>80</v>
      </c>
      <c r="M14" s="124" t="s">
        <v>555</v>
      </c>
      <c r="N14" s="124" t="s">
        <v>80</v>
      </c>
      <c r="O14" s="124" t="s">
        <v>555</v>
      </c>
    </row>
    <row r="15" spans="1:15" x14ac:dyDescent="0.25">
      <c r="A15" s="124" t="s">
        <v>100</v>
      </c>
      <c r="B15" s="29" t="s">
        <v>89</v>
      </c>
      <c r="C15" s="124"/>
      <c r="D15" s="124" t="s">
        <v>23</v>
      </c>
      <c r="E15" s="124">
        <v>7</v>
      </c>
      <c r="F15" s="124"/>
      <c r="G15" s="29" t="s">
        <v>471</v>
      </c>
      <c r="H15" s="124" t="s">
        <v>352</v>
      </c>
      <c r="I15" s="124">
        <v>7</v>
      </c>
      <c r="J15" s="124">
        <v>11</v>
      </c>
      <c r="K15" s="124">
        <v>44507</v>
      </c>
      <c r="L15" s="124" t="s">
        <v>80</v>
      </c>
      <c r="M15" s="124" t="s">
        <v>555</v>
      </c>
      <c r="N15" s="124" t="s">
        <v>80</v>
      </c>
      <c r="O15" s="124" t="s">
        <v>555</v>
      </c>
    </row>
    <row r="16" spans="1:15" x14ac:dyDescent="0.25">
      <c r="A16" s="124" t="s">
        <v>93</v>
      </c>
      <c r="B16" s="29" t="s">
        <v>89</v>
      </c>
      <c r="C16" s="124"/>
      <c r="D16" s="124" t="s">
        <v>61</v>
      </c>
      <c r="E16" s="124">
        <v>12</v>
      </c>
      <c r="F16" s="124" t="s">
        <v>387</v>
      </c>
      <c r="G16" s="29" t="s">
        <v>621</v>
      </c>
      <c r="H16" s="124" t="s">
        <v>287</v>
      </c>
      <c r="I16" s="124">
        <v>6</v>
      </c>
      <c r="J16" s="124">
        <v>11</v>
      </c>
      <c r="K16" s="124">
        <v>44512</v>
      </c>
      <c r="L16" s="124">
        <v>44514</v>
      </c>
      <c r="M16" s="124" t="s">
        <v>553</v>
      </c>
      <c r="N16" s="124" t="s">
        <v>555</v>
      </c>
      <c r="O16" s="124" t="s">
        <v>562</v>
      </c>
    </row>
    <row r="17" spans="1:15" x14ac:dyDescent="0.25">
      <c r="A17" s="124" t="s">
        <v>94</v>
      </c>
      <c r="B17" s="29" t="s">
        <v>89</v>
      </c>
      <c r="C17" s="124"/>
      <c r="D17" s="124" t="s">
        <v>19</v>
      </c>
      <c r="E17" s="124">
        <v>13</v>
      </c>
      <c r="F17" s="124" t="s">
        <v>387</v>
      </c>
      <c r="G17" s="29" t="s">
        <v>670</v>
      </c>
      <c r="H17" s="124" t="s">
        <v>279</v>
      </c>
      <c r="I17" s="124">
        <v>3</v>
      </c>
      <c r="J17" s="124">
        <v>11</v>
      </c>
      <c r="K17" s="124">
        <v>44513</v>
      </c>
      <c r="L17" s="124">
        <v>44514</v>
      </c>
      <c r="M17" s="124" t="s">
        <v>554</v>
      </c>
      <c r="N17" s="124" t="s">
        <v>555</v>
      </c>
      <c r="O17" s="124" t="s">
        <v>556</v>
      </c>
    </row>
    <row r="18" spans="1:15" x14ac:dyDescent="0.25">
      <c r="A18" s="124" t="s">
        <v>386</v>
      </c>
      <c r="B18" s="29" t="s">
        <v>89</v>
      </c>
      <c r="C18" s="124"/>
      <c r="D18" s="124" t="s">
        <v>23</v>
      </c>
      <c r="E18" s="124">
        <v>13</v>
      </c>
      <c r="F18" s="124"/>
      <c r="G18" s="29" t="s">
        <v>471</v>
      </c>
      <c r="H18" s="124" t="s">
        <v>253</v>
      </c>
      <c r="I18" s="124">
        <v>7</v>
      </c>
      <c r="J18" s="124">
        <v>11</v>
      </c>
      <c r="K18" s="124">
        <v>44513</v>
      </c>
      <c r="L18" s="124" t="s">
        <v>80</v>
      </c>
      <c r="M18" s="124" t="s">
        <v>554</v>
      </c>
      <c r="N18" s="124" t="s">
        <v>80</v>
      </c>
      <c r="O18" s="124" t="s">
        <v>554</v>
      </c>
    </row>
    <row r="19" spans="1:15" x14ac:dyDescent="0.25">
      <c r="A19" s="124" t="s">
        <v>386</v>
      </c>
      <c r="B19" s="29" t="s">
        <v>89</v>
      </c>
      <c r="C19" s="124"/>
      <c r="D19" s="124" t="s">
        <v>23</v>
      </c>
      <c r="E19" s="124">
        <v>13</v>
      </c>
      <c r="F19" s="124"/>
      <c r="G19" s="29" t="s">
        <v>471</v>
      </c>
      <c r="H19" s="124" t="s">
        <v>206</v>
      </c>
      <c r="I19" s="124">
        <v>7</v>
      </c>
      <c r="J19" s="124">
        <v>11</v>
      </c>
      <c r="K19" s="124">
        <v>44513</v>
      </c>
      <c r="L19" s="124" t="s">
        <v>80</v>
      </c>
      <c r="M19" s="124" t="s">
        <v>554</v>
      </c>
      <c r="N19" s="124" t="s">
        <v>80</v>
      </c>
      <c r="O19" s="124" t="s">
        <v>554</v>
      </c>
    </row>
    <row r="20" spans="1:15" x14ac:dyDescent="0.25">
      <c r="A20" s="124" t="s">
        <v>387</v>
      </c>
      <c r="B20" s="29" t="s">
        <v>89</v>
      </c>
      <c r="C20" s="124"/>
      <c r="D20" s="124" t="s">
        <v>23</v>
      </c>
      <c r="E20" s="124">
        <v>14</v>
      </c>
      <c r="F20" s="124"/>
      <c r="G20" s="29" t="s">
        <v>471</v>
      </c>
      <c r="H20" s="124" t="s">
        <v>674</v>
      </c>
      <c r="I20" s="124">
        <v>7</v>
      </c>
      <c r="J20" s="124">
        <v>11</v>
      </c>
      <c r="K20" s="124">
        <v>44514</v>
      </c>
      <c r="L20" s="124" t="s">
        <v>80</v>
      </c>
      <c r="M20" s="124" t="s">
        <v>555</v>
      </c>
      <c r="N20" s="124" t="s">
        <v>80</v>
      </c>
      <c r="O20" s="124" t="s">
        <v>555</v>
      </c>
    </row>
    <row r="21" spans="1:15" x14ac:dyDescent="0.25">
      <c r="A21" s="124" t="s">
        <v>387</v>
      </c>
      <c r="B21" s="29" t="s">
        <v>89</v>
      </c>
      <c r="C21" s="124"/>
      <c r="D21" s="124" t="s">
        <v>25</v>
      </c>
      <c r="E21" s="124">
        <v>14</v>
      </c>
      <c r="F21" s="124"/>
      <c r="G21" s="29" t="s">
        <v>663</v>
      </c>
      <c r="H21" s="124" t="s">
        <v>662</v>
      </c>
      <c r="I21" s="124">
        <v>2</v>
      </c>
      <c r="J21" s="124">
        <v>11</v>
      </c>
      <c r="K21" s="124">
        <v>44514</v>
      </c>
      <c r="L21" s="124" t="s">
        <v>80</v>
      </c>
      <c r="M21" s="124" t="s">
        <v>555</v>
      </c>
      <c r="N21" s="124" t="s">
        <v>80</v>
      </c>
      <c r="O21" s="124" t="s">
        <v>555</v>
      </c>
    </row>
    <row r="22" spans="1:15" x14ac:dyDescent="0.25">
      <c r="A22" s="124" t="s">
        <v>387</v>
      </c>
      <c r="B22" s="29" t="s">
        <v>89</v>
      </c>
      <c r="C22" s="124"/>
      <c r="D22" s="124" t="s">
        <v>23</v>
      </c>
      <c r="E22" s="124">
        <v>14</v>
      </c>
      <c r="F22" s="124"/>
      <c r="G22" s="29" t="s">
        <v>642</v>
      </c>
      <c r="H22" s="124" t="s">
        <v>638</v>
      </c>
      <c r="I22" s="124">
        <v>7</v>
      </c>
      <c r="J22" s="124">
        <v>11</v>
      </c>
      <c r="K22" s="124">
        <v>44514</v>
      </c>
      <c r="L22" s="124" t="s">
        <v>80</v>
      </c>
      <c r="M22" s="124" t="s">
        <v>555</v>
      </c>
      <c r="N22" s="124" t="s">
        <v>80</v>
      </c>
      <c r="O22" s="124" t="s">
        <v>555</v>
      </c>
    </row>
    <row r="23" spans="1:15" x14ac:dyDescent="0.25">
      <c r="A23" s="124" t="s">
        <v>102</v>
      </c>
      <c r="B23" s="29" t="s">
        <v>89</v>
      </c>
      <c r="C23" s="124"/>
      <c r="D23" s="124" t="s">
        <v>24</v>
      </c>
      <c r="E23" s="124">
        <v>21</v>
      </c>
      <c r="F23" s="124"/>
      <c r="G23" s="29" t="s">
        <v>668</v>
      </c>
      <c r="H23" s="124" t="s">
        <v>246</v>
      </c>
      <c r="I23" s="124">
        <v>1</v>
      </c>
      <c r="J23" s="124">
        <v>11</v>
      </c>
      <c r="K23" s="124">
        <v>44521</v>
      </c>
      <c r="L23" s="124" t="s">
        <v>80</v>
      </c>
      <c r="M23" s="124" t="s">
        <v>555</v>
      </c>
      <c r="N23" s="124" t="s">
        <v>80</v>
      </c>
      <c r="O23" s="124" t="s">
        <v>555</v>
      </c>
    </row>
    <row r="24" spans="1:15" x14ac:dyDescent="0.25">
      <c r="A24" s="124" t="s">
        <v>102</v>
      </c>
      <c r="B24" s="29" t="s">
        <v>89</v>
      </c>
      <c r="C24" s="124" t="s">
        <v>681</v>
      </c>
      <c r="D24" s="124" t="s">
        <v>23</v>
      </c>
      <c r="E24" s="124">
        <v>21</v>
      </c>
      <c r="F24" s="124"/>
      <c r="G24" s="29" t="s">
        <v>471</v>
      </c>
      <c r="H24" s="124" t="s">
        <v>352</v>
      </c>
      <c r="I24" s="124">
        <v>7</v>
      </c>
      <c r="J24" s="124">
        <v>11</v>
      </c>
      <c r="K24" s="124">
        <v>44521</v>
      </c>
      <c r="L24" s="124" t="s">
        <v>80</v>
      </c>
      <c r="M24" s="124" t="s">
        <v>555</v>
      </c>
      <c r="N24" s="124" t="s">
        <v>80</v>
      </c>
      <c r="O24" s="124" t="s">
        <v>555</v>
      </c>
    </row>
    <row r="25" spans="1:15" x14ac:dyDescent="0.25">
      <c r="A25" s="124" t="s">
        <v>406</v>
      </c>
      <c r="B25" s="29" t="s">
        <v>89</v>
      </c>
      <c r="C25" s="124" t="s">
        <v>654</v>
      </c>
      <c r="D25" s="124" t="s">
        <v>23</v>
      </c>
      <c r="E25" s="124">
        <v>25</v>
      </c>
      <c r="F25" s="124"/>
      <c r="G25" s="29" t="s">
        <v>471</v>
      </c>
      <c r="H25" s="124" t="s">
        <v>352</v>
      </c>
      <c r="I25" s="124">
        <v>7</v>
      </c>
      <c r="J25" s="124">
        <v>11</v>
      </c>
      <c r="K25" s="124">
        <v>44525</v>
      </c>
      <c r="L25" s="124" t="s">
        <v>80</v>
      </c>
      <c r="M25" s="124" t="s">
        <v>558</v>
      </c>
      <c r="N25" s="124" t="s">
        <v>80</v>
      </c>
      <c r="O25" s="124" t="s">
        <v>558</v>
      </c>
    </row>
    <row r="26" spans="1:15" x14ac:dyDescent="0.25">
      <c r="A26" s="124" t="s">
        <v>97</v>
      </c>
      <c r="B26" s="29" t="s">
        <v>89</v>
      </c>
      <c r="C26" s="124"/>
      <c r="D26" s="124" t="s">
        <v>61</v>
      </c>
      <c r="E26" s="124">
        <v>26</v>
      </c>
      <c r="F26" s="124" t="s">
        <v>104</v>
      </c>
      <c r="G26" s="29" t="s">
        <v>678</v>
      </c>
      <c r="H26" s="124" t="s">
        <v>58</v>
      </c>
      <c r="I26" s="124">
        <v>6</v>
      </c>
      <c r="J26" s="124">
        <v>11</v>
      </c>
      <c r="K26" s="124">
        <v>44526</v>
      </c>
      <c r="L26" s="124">
        <v>44528</v>
      </c>
      <c r="M26" s="124" t="s">
        <v>553</v>
      </c>
      <c r="N26" s="124" t="s">
        <v>555</v>
      </c>
      <c r="O26" s="124" t="s">
        <v>562</v>
      </c>
    </row>
    <row r="27" spans="1:15" x14ac:dyDescent="0.25">
      <c r="A27" s="124" t="s">
        <v>103</v>
      </c>
      <c r="B27" s="29" t="s">
        <v>89</v>
      </c>
      <c r="C27" s="124" t="s">
        <v>654</v>
      </c>
      <c r="D27" s="124" t="s">
        <v>23</v>
      </c>
      <c r="E27" s="124">
        <v>27</v>
      </c>
      <c r="F27" s="124"/>
      <c r="G27" s="29" t="s">
        <v>682</v>
      </c>
      <c r="H27" s="124" t="s">
        <v>172</v>
      </c>
      <c r="I27" s="124">
        <v>7</v>
      </c>
      <c r="J27" s="124">
        <v>11</v>
      </c>
      <c r="K27" s="124">
        <v>44527</v>
      </c>
      <c r="L27" s="124" t="s">
        <v>80</v>
      </c>
      <c r="M27" s="124" t="s">
        <v>554</v>
      </c>
      <c r="N27" s="124" t="s">
        <v>80</v>
      </c>
      <c r="O27" s="124" t="s">
        <v>554</v>
      </c>
    </row>
    <row r="28" spans="1:15" x14ac:dyDescent="0.25">
      <c r="A28" s="124" t="s">
        <v>99</v>
      </c>
      <c r="B28" s="29" t="s">
        <v>89</v>
      </c>
      <c r="C28" s="124" t="s">
        <v>654</v>
      </c>
      <c r="D28" s="124" t="s">
        <v>19</v>
      </c>
      <c r="E28" s="124">
        <v>27</v>
      </c>
      <c r="F28" s="124" t="s">
        <v>104</v>
      </c>
      <c r="G28" s="29" t="s">
        <v>680</v>
      </c>
      <c r="H28" s="124" t="s">
        <v>674</v>
      </c>
      <c r="I28" s="124">
        <v>7</v>
      </c>
      <c r="J28" s="124">
        <v>11</v>
      </c>
      <c r="K28" s="124">
        <v>44527</v>
      </c>
      <c r="L28" s="124">
        <v>44528</v>
      </c>
      <c r="M28" s="124" t="s">
        <v>554</v>
      </c>
      <c r="N28" s="124" t="s">
        <v>555</v>
      </c>
      <c r="O28" s="124" t="s">
        <v>556</v>
      </c>
    </row>
  </sheetData>
  <phoneticPr fontId="5" type="noConversion"/>
  <pageMargins left="0.7" right="0.7" top="0.75" bottom="0.75" header="0.3" footer="0.3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63A34-3F3E-4D59-8BBD-128D0152E854}">
  <dimension ref="A1:O3"/>
  <sheetViews>
    <sheetView workbookViewId="0"/>
  </sheetViews>
  <sheetFormatPr defaultRowHeight="15" x14ac:dyDescent="0.25"/>
  <cols>
    <col min="1" max="1" width="11.5703125" bestFit="1" customWidth="1"/>
    <col min="2" max="2" width="9.5703125" bestFit="1" customWidth="1"/>
    <col min="3" max="3" width="11.140625" bestFit="1" customWidth="1"/>
    <col min="4" max="4" width="11.42578125" bestFit="1" customWidth="1"/>
    <col min="5" max="5" width="12.5703125" bestFit="1" customWidth="1"/>
    <col min="6" max="6" width="11.28515625" bestFit="1" customWidth="1"/>
    <col min="7" max="7" width="14.7109375" bestFit="1" customWidth="1"/>
    <col min="8" max="8" width="9.42578125" bestFit="1" customWidth="1"/>
    <col min="9" max="9" width="7.5703125" bestFit="1" customWidth="1"/>
    <col min="10" max="10" width="11.5703125" bestFit="1" customWidth="1"/>
    <col min="11" max="11" width="18.140625" bestFit="1" customWidth="1"/>
    <col min="12" max="12" width="16.85546875" bestFit="1" customWidth="1"/>
    <col min="13" max="13" width="14.7109375" bestFit="1" customWidth="1"/>
    <col min="14" max="14" width="13.42578125" bestFit="1" customWidth="1"/>
    <col min="15" max="15" width="11.5703125" bestFit="1" customWidth="1"/>
    <col min="16" max="16" width="7.5703125" customWidth="1"/>
  </cols>
  <sheetData>
    <row r="1" spans="1:15" x14ac:dyDescent="0.25">
      <c r="A1" t="s">
        <v>29</v>
      </c>
      <c r="B1" t="s">
        <v>35</v>
      </c>
      <c r="C1" t="s">
        <v>18</v>
      </c>
      <c r="D1" t="s">
        <v>17</v>
      </c>
      <c r="E1" t="s">
        <v>73</v>
      </c>
      <c r="F1" t="s">
        <v>74</v>
      </c>
      <c r="G1" t="s">
        <v>31</v>
      </c>
      <c r="H1" t="s">
        <v>10</v>
      </c>
      <c r="I1" t="s">
        <v>26</v>
      </c>
      <c r="J1" t="s">
        <v>454</v>
      </c>
      <c r="K1" t="s">
        <v>549</v>
      </c>
      <c r="L1" t="s">
        <v>550</v>
      </c>
      <c r="M1" t="s">
        <v>551</v>
      </c>
      <c r="N1" t="s">
        <v>552</v>
      </c>
      <c r="O1" t="s">
        <v>30</v>
      </c>
    </row>
    <row r="2" spans="1:15" x14ac:dyDescent="0.25">
      <c r="A2" t="s">
        <v>80</v>
      </c>
      <c r="B2" s="29" t="s">
        <v>90</v>
      </c>
      <c r="F2" s="29"/>
      <c r="G2" s="29" t="s">
        <v>685</v>
      </c>
      <c r="J2">
        <v>12</v>
      </c>
      <c r="K2" t="s">
        <v>80</v>
      </c>
      <c r="L2" t="s">
        <v>80</v>
      </c>
      <c r="M2" t="s">
        <v>80</v>
      </c>
      <c r="N2" t="s">
        <v>80</v>
      </c>
      <c r="O2" t="s">
        <v>80</v>
      </c>
    </row>
    <row r="3" spans="1:15" x14ac:dyDescent="0.25">
      <c r="A3" s="124" t="s">
        <v>80</v>
      </c>
      <c r="B3" s="29" t="s">
        <v>90</v>
      </c>
      <c r="C3" s="124"/>
      <c r="D3" s="124"/>
      <c r="E3" s="124"/>
      <c r="F3" s="29"/>
      <c r="G3" s="29"/>
      <c r="H3" s="124"/>
      <c r="I3" s="124"/>
      <c r="J3" s="124">
        <v>12</v>
      </c>
      <c r="K3" s="124" t="s">
        <v>80</v>
      </c>
      <c r="L3" s="124" t="s">
        <v>80</v>
      </c>
      <c r="M3" s="124" t="s">
        <v>80</v>
      </c>
      <c r="N3" s="124" t="s">
        <v>80</v>
      </c>
      <c r="O3" s="124" t="s">
        <v>80</v>
      </c>
    </row>
  </sheetData>
  <phoneticPr fontId="5" type="noConversion"/>
  <pageMargins left="0.7" right="0.7" top="0.75" bottom="0.75" header="0.3" footer="0.3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6A1B1-94B7-49E4-8FA7-13267E7BE944}">
  <dimension ref="A1:J11"/>
  <sheetViews>
    <sheetView workbookViewId="0">
      <selection sqref="A1:J12"/>
    </sheetView>
  </sheetViews>
  <sheetFormatPr defaultRowHeight="15" x14ac:dyDescent="0.25"/>
  <cols>
    <col min="1" max="1" width="11.5703125" bestFit="1" customWidth="1"/>
    <col min="2" max="2" width="14.28515625" bestFit="1" customWidth="1"/>
    <col min="3" max="3" width="11.140625" bestFit="1" customWidth="1"/>
    <col min="4" max="4" width="20.7109375" bestFit="1" customWidth="1"/>
    <col min="5" max="5" width="12.5703125" bestFit="1" customWidth="1"/>
    <col min="6" max="6" width="11.28515625" bestFit="1" customWidth="1"/>
    <col min="7" max="7" width="67.28515625" bestFit="1" customWidth="1"/>
    <col min="8" max="8" width="23.85546875" bestFit="1" customWidth="1"/>
    <col min="9" max="9" width="7.5703125" bestFit="1" customWidth="1"/>
    <col min="10" max="10" width="11.5703125" bestFit="1" customWidth="1"/>
    <col min="11" max="11" width="18.140625" bestFit="1" customWidth="1"/>
    <col min="12" max="12" width="16.85546875" bestFit="1" customWidth="1"/>
    <col min="13" max="13" width="14.7109375" bestFit="1" customWidth="1"/>
    <col min="14" max="14" width="13.42578125" bestFit="1" customWidth="1"/>
    <col min="15" max="15" width="11.5703125" bestFit="1" customWidth="1"/>
  </cols>
  <sheetData>
    <row r="1" spans="1:10" x14ac:dyDescent="0.25">
      <c r="A1" t="s">
        <v>29</v>
      </c>
      <c r="B1" t="s">
        <v>35</v>
      </c>
      <c r="C1" t="s">
        <v>18</v>
      </c>
      <c r="D1" t="s">
        <v>17</v>
      </c>
      <c r="E1" t="s">
        <v>73</v>
      </c>
      <c r="F1" t="s">
        <v>74</v>
      </c>
      <c r="G1" t="s">
        <v>31</v>
      </c>
      <c r="H1" t="s">
        <v>10</v>
      </c>
      <c r="I1" t="s">
        <v>26</v>
      </c>
      <c r="J1" t="s">
        <v>30</v>
      </c>
    </row>
    <row r="2" spans="1:10" x14ac:dyDescent="0.25">
      <c r="A2" s="29" t="s">
        <v>80</v>
      </c>
      <c r="B2" s="29" t="s">
        <v>684</v>
      </c>
      <c r="C2" s="124"/>
      <c r="D2" s="29"/>
      <c r="E2" s="29"/>
      <c r="F2" s="124" t="s">
        <v>80</v>
      </c>
      <c r="G2" s="29" t="s">
        <v>683</v>
      </c>
      <c r="H2" s="29"/>
      <c r="I2" s="29"/>
      <c r="J2" s="29" t="s">
        <v>80</v>
      </c>
    </row>
    <row r="3" spans="1:10" x14ac:dyDescent="0.25">
      <c r="A3" s="29" t="s">
        <v>394</v>
      </c>
      <c r="B3" s="29" t="s">
        <v>684</v>
      </c>
      <c r="C3" s="124"/>
      <c r="D3" s="29" t="s">
        <v>23</v>
      </c>
      <c r="E3" s="29">
        <v>4</v>
      </c>
      <c r="F3" s="124" t="s">
        <v>421</v>
      </c>
      <c r="G3" s="29" t="s">
        <v>667</v>
      </c>
      <c r="H3" s="29" t="s">
        <v>664</v>
      </c>
      <c r="I3" s="29">
        <v>6</v>
      </c>
      <c r="J3" s="29" t="s">
        <v>563</v>
      </c>
    </row>
    <row r="4" spans="1:10" x14ac:dyDescent="0.25">
      <c r="A4" s="29" t="s">
        <v>424</v>
      </c>
      <c r="B4" s="29" t="s">
        <v>684</v>
      </c>
      <c r="C4" s="124" t="s">
        <v>654</v>
      </c>
      <c r="D4" s="29" t="s">
        <v>23</v>
      </c>
      <c r="E4" s="29">
        <v>12</v>
      </c>
      <c r="F4" s="124"/>
      <c r="G4" s="29" t="s">
        <v>648</v>
      </c>
      <c r="H4" s="29" t="s">
        <v>78</v>
      </c>
      <c r="I4" s="29">
        <v>7</v>
      </c>
      <c r="J4" s="29" t="s">
        <v>553</v>
      </c>
    </row>
    <row r="5" spans="1:10" x14ac:dyDescent="0.25">
      <c r="A5" s="29" t="s">
        <v>437</v>
      </c>
      <c r="B5" s="29" t="s">
        <v>684</v>
      </c>
      <c r="C5" s="124" t="s">
        <v>654</v>
      </c>
      <c r="D5" s="29" t="s">
        <v>23</v>
      </c>
      <c r="E5" s="29">
        <v>19</v>
      </c>
      <c r="F5" s="124"/>
      <c r="G5" s="29" t="s">
        <v>687</v>
      </c>
      <c r="H5" s="29" t="s">
        <v>206</v>
      </c>
      <c r="I5" s="29">
        <v>7</v>
      </c>
      <c r="J5" s="29" t="s">
        <v>553</v>
      </c>
    </row>
    <row r="6" spans="1:10" x14ac:dyDescent="0.25">
      <c r="A6" s="29" t="s">
        <v>80</v>
      </c>
      <c r="B6" s="29" t="s">
        <v>684</v>
      </c>
      <c r="C6" s="124"/>
      <c r="D6" s="29"/>
      <c r="E6" s="29"/>
      <c r="F6" s="124"/>
      <c r="G6" s="29"/>
      <c r="H6" s="29"/>
      <c r="I6" s="29"/>
      <c r="J6" s="29" t="s">
        <v>80</v>
      </c>
    </row>
    <row r="7" spans="1:10" x14ac:dyDescent="0.25">
      <c r="A7" s="29" t="s">
        <v>80</v>
      </c>
      <c r="B7" s="29" t="s">
        <v>684</v>
      </c>
      <c r="C7" s="124"/>
      <c r="D7" s="29"/>
      <c r="E7" s="29"/>
      <c r="F7" s="124"/>
      <c r="G7" s="29"/>
      <c r="H7" s="29"/>
      <c r="I7" s="29"/>
      <c r="J7" s="29" t="s">
        <v>80</v>
      </c>
    </row>
    <row r="8" spans="1:10" x14ac:dyDescent="0.25">
      <c r="A8" s="29" t="s">
        <v>80</v>
      </c>
      <c r="B8" s="29" t="s">
        <v>684</v>
      </c>
      <c r="C8" s="124"/>
      <c r="D8" s="29"/>
      <c r="E8" s="29"/>
      <c r="F8" s="124"/>
      <c r="G8" s="29"/>
      <c r="H8" s="29" t="s">
        <v>688</v>
      </c>
      <c r="I8" s="29"/>
      <c r="J8" s="29" t="s">
        <v>80</v>
      </c>
    </row>
    <row r="9" spans="1:10" x14ac:dyDescent="0.25">
      <c r="A9" s="29" t="s">
        <v>80</v>
      </c>
      <c r="B9" s="29" t="s">
        <v>684</v>
      </c>
      <c r="C9" s="124"/>
      <c r="D9" s="29"/>
      <c r="E9" s="29"/>
      <c r="F9" s="124"/>
      <c r="G9" s="29"/>
      <c r="H9" s="29"/>
      <c r="I9" s="29"/>
      <c r="J9" s="29" t="s">
        <v>80</v>
      </c>
    </row>
    <row r="10" spans="1:10" x14ac:dyDescent="0.25">
      <c r="A10" s="29" t="s">
        <v>80</v>
      </c>
      <c r="B10" s="29" t="s">
        <v>684</v>
      </c>
      <c r="C10" s="124"/>
      <c r="D10" s="29"/>
      <c r="E10" s="29"/>
      <c r="F10" s="124"/>
      <c r="G10" s="29"/>
      <c r="H10" s="29"/>
      <c r="I10" s="29"/>
      <c r="J10" s="29" t="s">
        <v>80</v>
      </c>
    </row>
    <row r="11" spans="1:10" x14ac:dyDescent="0.25">
      <c r="A11" s="29" t="s">
        <v>80</v>
      </c>
      <c r="B11" s="29" t="s">
        <v>684</v>
      </c>
      <c r="C11" s="124"/>
      <c r="D11" s="29"/>
      <c r="E11" s="29"/>
      <c r="F11" s="124"/>
      <c r="G11" s="29"/>
      <c r="H11" s="29"/>
      <c r="I11" s="29"/>
      <c r="J11" s="29" t="s">
        <v>80</v>
      </c>
    </row>
  </sheetData>
  <pageMargins left="0.7" right="0.7" top="0.75" bottom="0.75" header="0.3" footer="0.3"/>
  <tableParts count="1">
    <tablePart r:id="rId1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7DBCF-731C-406F-BCA2-2A37017DCDBA}">
  <dimension ref="A1:R492"/>
  <sheetViews>
    <sheetView showGridLines="0" topLeftCell="D474" zoomScale="55" zoomScaleNormal="55" workbookViewId="0">
      <selection activeCell="F491" sqref="F491"/>
    </sheetView>
  </sheetViews>
  <sheetFormatPr defaultColWidth="0" defaultRowHeight="37.5" customHeight="1" x14ac:dyDescent="0.25"/>
  <cols>
    <col min="1" max="1" width="21.5703125" style="129" hidden="1" customWidth="1"/>
    <col min="2" max="2" width="17.85546875" style="132" hidden="1" customWidth="1"/>
    <col min="3" max="3" width="11.28515625" style="132" hidden="1" customWidth="1"/>
    <col min="4" max="4" width="20.28515625" style="126" bestFit="1" customWidth="1"/>
    <col min="5" max="5" width="36.5703125" style="126" customWidth="1"/>
    <col min="6" max="6" width="21.140625" style="127" bestFit="1" customWidth="1"/>
    <col min="7" max="7" width="19" style="128" bestFit="1" customWidth="1"/>
    <col min="8" max="8" width="99.140625" style="126" bestFit="1" customWidth="1"/>
    <col min="9" max="9" width="30" style="126" bestFit="1" customWidth="1"/>
    <col min="10" max="10" width="12.85546875" style="126" bestFit="1" customWidth="1"/>
    <col min="11" max="11" width="12" style="137" hidden="1" customWidth="1"/>
    <col min="12" max="12" width="25.5703125" style="78" hidden="1" customWidth="1"/>
    <col min="13" max="13" width="23.42578125" style="78" hidden="1" customWidth="1"/>
    <col min="14" max="14" width="19.85546875" style="78" hidden="1" customWidth="1"/>
    <col min="15" max="15" width="17.7109375" style="78" hidden="1" customWidth="1"/>
    <col min="16" max="16" width="16.42578125" style="78" hidden="1" customWidth="1"/>
    <col min="17" max="18" width="0" style="78" hidden="1" customWidth="1"/>
    <col min="19" max="16384" width="21.5703125" style="78" hidden="1"/>
  </cols>
  <sheetData>
    <row r="1" spans="1:17" ht="127.5" customHeight="1" x14ac:dyDescent="0.25">
      <c r="B1" s="244" t="s">
        <v>459</v>
      </c>
      <c r="C1" s="244"/>
      <c r="D1" s="244"/>
      <c r="E1" s="244"/>
      <c r="F1" s="244"/>
      <c r="G1" s="244"/>
      <c r="H1" s="244"/>
      <c r="I1" s="244"/>
      <c r="J1" s="244"/>
      <c r="L1" s="99">
        <v>2021</v>
      </c>
      <c r="N1" s="98"/>
    </row>
    <row r="2" spans="1:17" s="80" customFormat="1" ht="37.5" customHeight="1" x14ac:dyDescent="0.25">
      <c r="A2" s="129"/>
      <c r="B2" s="132" t="s">
        <v>29</v>
      </c>
      <c r="C2" s="132" t="s">
        <v>35</v>
      </c>
      <c r="D2" s="151" t="s">
        <v>18</v>
      </c>
      <c r="E2" s="151" t="s">
        <v>17</v>
      </c>
      <c r="F2" s="152" t="s">
        <v>73</v>
      </c>
      <c r="G2" s="153" t="s">
        <v>74</v>
      </c>
      <c r="H2" s="154" t="s">
        <v>31</v>
      </c>
      <c r="I2" s="151" t="s">
        <v>10</v>
      </c>
      <c r="J2" s="151" t="s">
        <v>26</v>
      </c>
      <c r="K2" s="138" t="s">
        <v>454</v>
      </c>
      <c r="L2" s="112" t="s">
        <v>549</v>
      </c>
      <c r="M2" s="112" t="s">
        <v>550</v>
      </c>
      <c r="N2" s="112" t="s">
        <v>551</v>
      </c>
      <c r="O2" s="112" t="s">
        <v>552</v>
      </c>
      <c r="P2" s="112" t="s">
        <v>30</v>
      </c>
      <c r="Q2" s="112"/>
    </row>
    <row r="3" spans="1:17" s="80" customFormat="1" ht="37.5" customHeight="1" x14ac:dyDescent="0.25">
      <c r="A3" s="129"/>
      <c r="B3" s="133" t="str">
        <f>IF(Tabella747[[#This Row],[Data inizio]]="","",IF(AND(Tabella747[[#This Row],[Tipologia]]&lt;&gt;"",Tabella747[[#This Row],[Data fine]]&lt;&gt;""),CONCATENATE(Tabella747[[#This Row],[Data inizio]]," - ",Tabella747[[#This Row],[Data fine]]),IF(AND(Tabella747[[#This Row],[Tipologia]]&lt;&gt;"",Tabella747[[#This Row],[Data fine]]=""),CONCATENATE(Tabella747[[#This Row],[Data inizio]]))))</f>
        <v/>
      </c>
      <c r="C3" s="132" t="str">
        <f>"Dicembre"</f>
        <v>Dicembre</v>
      </c>
      <c r="D3" s="155"/>
      <c r="E3" s="156"/>
      <c r="F3" s="155"/>
      <c r="G3" s="157"/>
      <c r="H3" s="158" t="s">
        <v>685</v>
      </c>
      <c r="I3" s="156"/>
      <c r="J3" s="159"/>
      <c r="K3" s="139">
        <f>12</f>
        <v>12</v>
      </c>
      <c r="L3" s="113" t="str">
        <f>IFERROR(IF(Tabella747[[#This Row],[Data inizio]]="","",DATE($L$1,Tabella747[[#This Row],[Colonna3]],Tabella747[[#This Row],[Data inizio]])),"")</f>
        <v/>
      </c>
      <c r="M3" s="113" t="str">
        <f>IF(Tabella747[[#This Row],[Data fine]]="","",DATE($L$1,Tabella747[[#This Row],[Colonna3]],Tabella747[[#This Row],[Data fine]]))</f>
        <v/>
      </c>
      <c r="N3" s="112" t="str">
        <f>TEXT(Tabella747[[#This Row],[Data piena inizio]],"ggg")</f>
        <v/>
      </c>
      <c r="O3" s="112" t="str">
        <f>TEXT(Tabella747[[#This Row],[Data piena fine]],"ggg")</f>
        <v/>
      </c>
      <c r="P3" s="112" t="str">
        <f>IF(AND(Tabella747[[#This Row],[Giorno inizio]]="",Tabella747[[#This Row],[Giorno fine]]=""),"",IF(Tabella747[[#This Row],[Giorno fine]]="",Tabella747[[#This Row],[Giorno inizio]],CONCATENATE(Tabella747[[#This Row],[Giorno inizio]]," - ",Tabella747[[#This Row],[Giorno fine]])))</f>
        <v/>
      </c>
      <c r="Q3" s="112"/>
    </row>
    <row r="4" spans="1:17" s="80" customFormat="1" ht="37.5" customHeight="1" x14ac:dyDescent="0.25">
      <c r="A4" s="129"/>
      <c r="B4" s="133" t="str">
        <f>IF(Tabella747[[#This Row],[Data inizio]]="","",IF(AND(Tabella747[[#This Row],[Tipologia]]&lt;&gt;"",Tabella747[[#This Row],[Data fine]]&lt;&gt;""),CONCATENATE(Tabella747[[#This Row],[Data inizio]]," - ",Tabella747[[#This Row],[Data fine]]),IF(AND(Tabella747[[#This Row],[Tipologia]]&lt;&gt;"",Tabella747[[#This Row],[Data fine]]=""),CONCATENATE(Tabella747[[#This Row],[Data inizio]]))))</f>
        <v/>
      </c>
      <c r="C4" s="133" t="str">
        <f>"Dicembre"</f>
        <v>Dicembre</v>
      </c>
      <c r="D4" s="155"/>
      <c r="E4" s="156"/>
      <c r="F4" s="155"/>
      <c r="G4" s="157"/>
      <c r="H4" s="158"/>
      <c r="I4" s="159"/>
      <c r="J4" s="159"/>
      <c r="K4" s="139">
        <f>12</f>
        <v>12</v>
      </c>
      <c r="L4" s="113" t="str">
        <f>IFERROR(IF(Tabella747[[#This Row],[Data inizio]]="","",DATE($L$1,Tabella747[[#This Row],[Colonna3]],Tabella747[[#This Row],[Data inizio]])),"")</f>
        <v/>
      </c>
      <c r="M4" s="113" t="str">
        <f>IF(Tabella747[[#This Row],[Data fine]]="","",DATE($L$1,Tabella747[[#This Row],[Colonna3]],Tabella747[[#This Row],[Data fine]]))</f>
        <v/>
      </c>
      <c r="N4" s="112" t="str">
        <f>TEXT(Tabella747[[#This Row],[Data piena inizio]],"ggg")</f>
        <v/>
      </c>
      <c r="O4" s="112" t="str">
        <f>TEXT(Tabella747[[#This Row],[Data piena fine]],"ggg")</f>
        <v/>
      </c>
      <c r="P4" s="112" t="str">
        <f>IF(AND(Tabella747[[#This Row],[Giorno inizio]]="",Tabella747[[#This Row],[Giorno fine]]=""),"",IF(Tabella747[[#This Row],[Giorno fine]]="",Tabella747[[#This Row],[Giorno inizio]],CONCATENATE(Tabella747[[#This Row],[Giorno inizio]]," - ",Tabella747[[#This Row],[Giorno fine]])))</f>
        <v/>
      </c>
      <c r="Q4" s="112"/>
    </row>
    <row r="5" spans="1:17" s="80" customFormat="1" ht="37.5" customHeight="1" x14ac:dyDescent="0.25">
      <c r="A5" s="129"/>
      <c r="B5" s="132" t="s">
        <v>29</v>
      </c>
      <c r="C5" s="132" t="s">
        <v>35</v>
      </c>
      <c r="D5" s="151" t="s">
        <v>18</v>
      </c>
      <c r="E5" s="151" t="s">
        <v>17</v>
      </c>
      <c r="F5" s="152" t="s">
        <v>73</v>
      </c>
      <c r="G5" s="153" t="s">
        <v>74</v>
      </c>
      <c r="H5" s="154" t="s">
        <v>31</v>
      </c>
      <c r="I5" s="151" t="s">
        <v>10</v>
      </c>
      <c r="J5" s="151" t="s">
        <v>26</v>
      </c>
      <c r="K5" s="138" t="s">
        <v>454</v>
      </c>
      <c r="L5" s="112" t="s">
        <v>549</v>
      </c>
      <c r="M5" s="112" t="s">
        <v>550</v>
      </c>
      <c r="N5" s="112" t="s">
        <v>551</v>
      </c>
      <c r="O5" s="112" t="s">
        <v>552</v>
      </c>
      <c r="P5" s="112" t="s">
        <v>30</v>
      </c>
      <c r="Q5" s="112"/>
    </row>
    <row r="6" spans="1:17" ht="37.5" customHeight="1" x14ac:dyDescent="0.25">
      <c r="B6" s="133" t="str">
        <f>IF(Tabella7[[#This Row],[Data inizio]]="","",IF(AND(Tabella7[[#This Row],[Tipologia]]&lt;&gt;"",Tabella7[[#This Row],[Data fine]]&lt;&gt;""),CONCATENATE(Tabella7[[#This Row],[Data inizio]]," - ",Tabella7[[#This Row],[Data fine]]),IF(AND(Tabella7[[#This Row],[Tipologia]]&lt;&gt;"",Tabella7[[#This Row],[Data fine]]=""),CONCATENATE(Tabella7[[#This Row],[Data inizio]]))))</f>
        <v/>
      </c>
      <c r="C6" s="132" t="str">
        <f t="shared" ref="C6" si="0">"Gennaio"</f>
        <v>Gennaio</v>
      </c>
      <c r="D6" s="155"/>
      <c r="E6" s="156"/>
      <c r="F6" s="155"/>
      <c r="G6" s="157" t="s">
        <v>80</v>
      </c>
      <c r="H6" s="158" t="s">
        <v>0</v>
      </c>
      <c r="I6" s="156"/>
      <c r="J6" s="159"/>
      <c r="K6" s="139">
        <f>1</f>
        <v>1</v>
      </c>
      <c r="L6" s="89" t="str">
        <f>IFERROR(IF(Tabella7[[#This Row],[Data inizio]]="","",DATE($L$1,Tabella7[[#This Row],[Colonna3]],Tabella7[[#This Row],[Data inizio]])),"")</f>
        <v/>
      </c>
      <c r="M6" s="89" t="str">
        <f>IF(Tabella7[[#This Row],[Data fine]]="1° Febbraio",Tabella7[[#This Row],[Data piena inizio]]+1,IF(Tabella7[[#This Row],[Data fine]]="2 Febbraio",Tabella7[[#This Row],[Data piena inizio]]+2,IF(Tabella7[[#This Row],[Data fine]]="3 Febbraio",Tabella7[[#This Row],[Data piena inizio]]+3,IF(Tabella7[[#This Row],[Data fine]]="","",DATE($L$1,Tabella7[[#This Row],[Colonna3]],Tabella7[[#This Row],[Data fine]])))))</f>
        <v/>
      </c>
      <c r="N6" s="90" t="str">
        <f>TEXT(Tabella7[[#This Row],[Data piena inizio]],"ggg")</f>
        <v/>
      </c>
      <c r="O6" s="90" t="str">
        <f>TEXT(Tabella7[[#This Row],[Data piena fine]],"ggg")</f>
        <v/>
      </c>
      <c r="P6" s="90" t="str">
        <f>IF(AND(Tabella7[[#This Row],[Giorno inizio]]="",Tabella7[[#This Row],[Giorno fine]]=""),"",IF(Tabella7[[#This Row],[Giorno fine]]="",Tabella7[[#This Row],[Giorno inizio]],CONCATENATE(Tabella7[[#This Row],[Giorno inizio]]," - ",Tabella7[[#This Row],[Giorno fine]])))</f>
        <v/>
      </c>
      <c r="Q6" s="90"/>
    </row>
    <row r="7" spans="1:17" ht="37.5" customHeight="1" x14ac:dyDescent="0.25">
      <c r="B7" s="133" t="str">
        <f>IF(Tabella7[[#This Row],[Data inizio]]="","",IF(AND(Tabella7[[#This Row],[Tipologia]]&lt;&gt;"",Tabella7[[#This Row],[Data fine]]&lt;&gt;""),CONCATENATE(Tabella7[[#This Row],[Data inizio]]," - ",Tabella7[[#This Row],[Data fine]]),IF(AND(Tabella7[[#This Row],[Tipologia]]&lt;&gt;"",Tabella7[[#This Row],[Data fine]]=""),CONCATENATE(Tabella7[[#This Row],[Data inizio]]))))</f>
        <v/>
      </c>
      <c r="C7" s="133" t="str">
        <f>"Gennaio"</f>
        <v>Gennaio</v>
      </c>
      <c r="D7" s="155"/>
      <c r="E7" s="156"/>
      <c r="F7" s="155"/>
      <c r="G7" s="157"/>
      <c r="H7" s="158"/>
      <c r="I7" s="159"/>
      <c r="J7" s="159"/>
      <c r="K7" s="139">
        <f>1</f>
        <v>1</v>
      </c>
      <c r="L7" s="113" t="str">
        <f>IFERROR(IF(Tabella7[[#This Row],[Data inizio]]="","",DATE($L$1,Tabella7[[#This Row],[Colonna3]],Tabella7[[#This Row],[Data inizio]])),"")</f>
        <v/>
      </c>
      <c r="M7" s="113" t="str">
        <f>IF(Tabella7[[#This Row],[Data fine]]="1° Febbraio",Tabella7[[#This Row],[Data piena inizio]]+1,IF(Tabella7[[#This Row],[Data fine]]="2 Febbraio",Tabella7[[#This Row],[Data piena inizio]]+2,IF(Tabella7[[#This Row],[Data fine]]="3 Febbraio",Tabella7[[#This Row],[Data piena inizio]]+3,IF(Tabella7[[#This Row],[Data fine]]="","",DATE($L$1,Tabella7[[#This Row],[Colonna3]],Tabella7[[#This Row],[Data fine]])))))</f>
        <v/>
      </c>
      <c r="N7" s="112" t="str">
        <f>TEXT(Tabella7[[#This Row],[Data piena inizio]],"ggg")</f>
        <v/>
      </c>
      <c r="O7" s="112" t="str">
        <f>TEXT(Tabella7[[#This Row],[Data piena fine]],"ggg")</f>
        <v/>
      </c>
      <c r="P7" s="112" t="str">
        <f>IF(AND(Tabella7[[#This Row],[Giorno inizio]]="",Tabella7[[#This Row],[Giorno fine]]=""),"",IF(Tabella7[[#This Row],[Giorno fine]]="",Tabella7[[#This Row],[Giorno inizio]],CONCATENATE(Tabella7[[#This Row],[Giorno inizio]]," - ",Tabella7[[#This Row],[Giorno fine]])))</f>
        <v/>
      </c>
      <c r="Q7" s="90"/>
    </row>
    <row r="8" spans="1:17" ht="37.5" customHeight="1" x14ac:dyDescent="0.25">
      <c r="A8" s="130"/>
      <c r="B8" s="132" t="s">
        <v>29</v>
      </c>
      <c r="C8" s="132" t="s">
        <v>35</v>
      </c>
      <c r="D8" s="151" t="s">
        <v>18</v>
      </c>
      <c r="E8" s="151" t="s">
        <v>17</v>
      </c>
      <c r="F8" s="152" t="s">
        <v>73</v>
      </c>
      <c r="G8" s="153" t="s">
        <v>74</v>
      </c>
      <c r="H8" s="154" t="s">
        <v>31</v>
      </c>
      <c r="I8" s="151" t="s">
        <v>10</v>
      </c>
      <c r="J8" s="151" t="s">
        <v>26</v>
      </c>
      <c r="K8" s="138" t="s">
        <v>454</v>
      </c>
      <c r="L8" s="90" t="s">
        <v>549</v>
      </c>
      <c r="M8" s="90" t="s">
        <v>550</v>
      </c>
      <c r="N8" s="90" t="s">
        <v>551</v>
      </c>
      <c r="O8" s="90" t="s">
        <v>552</v>
      </c>
      <c r="P8" s="90" t="s">
        <v>30</v>
      </c>
      <c r="Q8" s="90"/>
    </row>
    <row r="9" spans="1:17" ht="37.5" customHeight="1" x14ac:dyDescent="0.25">
      <c r="A9" s="131"/>
      <c r="B9" s="133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/>
      </c>
      <c r="C9" s="132" t="str">
        <f t="shared" ref="C9" si="1">"Febbraio"</f>
        <v>Febbraio</v>
      </c>
      <c r="D9" s="155"/>
      <c r="E9" s="156"/>
      <c r="F9" s="155"/>
      <c r="G9" s="157"/>
      <c r="H9" s="158" t="s">
        <v>1</v>
      </c>
      <c r="I9" s="156"/>
      <c r="J9" s="159"/>
      <c r="K9" s="139">
        <f>2</f>
        <v>2</v>
      </c>
      <c r="L9" s="89" t="str">
        <f>IFERROR(IF(Tabella712[[#This Row],[Data inizio]]="","",DATE($L$1,Tabella712[[#This Row],[Colonna3]],Tabella712[[#This Row],[Data inizio]])),"")</f>
        <v/>
      </c>
      <c r="M9" s="89" t="str">
        <f>IF(Tabella712[[#This Row],[Data fine]]="1° Marzo",Tabella712[[#This Row],[Data piena inizio]]+1,IF(Tabella712[[#This Row],[Data fine]]="2 Marzo",Tabella712[[#This Row],[Data piena inizio]]+2,IF(Tabella712[[#This Row],[Data fine]]="3 Marzo",Tabella712[[#This Row],[Data piena inizio]]+3,IF(Tabella712[[#This Row],[Data fine]]="","",DATE($L$1,Tabella712[[#This Row],[Colonna3]],Tabella712[[#This Row],[Data fine]])))))</f>
        <v/>
      </c>
      <c r="N9" s="90" t="str">
        <f>TEXT(Tabella712[[#This Row],[Data piena inizio]],"ggg")</f>
        <v/>
      </c>
      <c r="O9" s="90" t="str">
        <f>TEXT(Tabella712[[#This Row],[Data piena fine]],"ggg")</f>
        <v/>
      </c>
      <c r="P9" s="90" t="str">
        <f>IFERROR(IF(AND(Tabella712[[#This Row],[Giorno inizio]]="",Tabella712[[#This Row],[Giorno fine]]=""),"",IF(Tabella712[[#This Row],[Giorno fine]]="",Tabella712[[#This Row],[Giorno inizio]],CONCATENATE(Tabella712[[#This Row],[Giorno inizio]]," - ",Tabella712[[#This Row],[Giorno fine]]))),"")</f>
        <v/>
      </c>
      <c r="Q9" s="90"/>
    </row>
    <row r="10" spans="1:17" ht="37.5" customHeight="1" x14ac:dyDescent="0.25">
      <c r="A10" s="131"/>
      <c r="B10" s="133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>6 - 7</v>
      </c>
      <c r="C10" s="133" t="str">
        <f>"Febbraio"</f>
        <v>Febbraio</v>
      </c>
      <c r="D10" s="160"/>
      <c r="E10" s="160" t="s">
        <v>19</v>
      </c>
      <c r="F10" s="161">
        <v>6</v>
      </c>
      <c r="G10" s="160">
        <v>7</v>
      </c>
      <c r="H10" s="160" t="s">
        <v>37</v>
      </c>
      <c r="I10" s="160" t="s">
        <v>38</v>
      </c>
      <c r="J10" s="160">
        <v>1</v>
      </c>
      <c r="K10" s="140">
        <f>2</f>
        <v>2</v>
      </c>
      <c r="L10" s="89">
        <f>IFERROR(IF(Tabella712[[#This Row],[Data inizio]]="","",DATE($L$1,Tabella712[[#This Row],[Colonna3]],Tabella712[[#This Row],[Data inizio]])),"")</f>
        <v>44233</v>
      </c>
      <c r="M10" s="89">
        <f>IF(Tabella712[[#This Row],[Data fine]]="1° Marzo",Tabella712[[#This Row],[Data piena inizio]]+1,IF(Tabella712[[#This Row],[Data fine]]="2 Marzo",Tabella712[[#This Row],[Data piena inizio]]+2,IF(Tabella712[[#This Row],[Data fine]]="3 Marzo",Tabella712[[#This Row],[Data piena inizio]]+3,IF(Tabella712[[#This Row],[Data fine]]="","",DATE($L$1,Tabella712[[#This Row],[Colonna3]],Tabella712[[#This Row],[Data fine]])))))</f>
        <v>44234</v>
      </c>
      <c r="N10" s="136" t="str">
        <f>TEXT(Tabella712[[#This Row],[Data piena inizio]],"ggg")</f>
        <v>sab</v>
      </c>
      <c r="O10" s="136" t="str">
        <f>TEXT(Tabella712[[#This Row],[Data piena fine]],"ggg")</f>
        <v>dom</v>
      </c>
      <c r="P10" s="136" t="str">
        <f>IFERROR(IF(AND(Tabella712[[#This Row],[Giorno inizio]]="",Tabella712[[#This Row],[Giorno fine]]=""),"",IF(Tabella712[[#This Row],[Giorno fine]]="",Tabella712[[#This Row],[Giorno inizio]],CONCATENATE(Tabella712[[#This Row],[Giorno inizio]]," - ",Tabella712[[#This Row],[Giorno fine]]))),"")</f>
        <v>sab - dom</v>
      </c>
      <c r="Q10" s="90"/>
    </row>
    <row r="11" spans="1:17" ht="37.5" customHeight="1" x14ac:dyDescent="0.25">
      <c r="A11" s="131"/>
      <c r="B11" s="133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>7</v>
      </c>
      <c r="C11" s="133" t="str">
        <f t="shared" ref="C11:C23" si="2">"Febbraio"</f>
        <v>Febbraio</v>
      </c>
      <c r="D11" s="160"/>
      <c r="E11" s="160" t="s">
        <v>24</v>
      </c>
      <c r="F11" s="161">
        <v>7</v>
      </c>
      <c r="G11" s="160" t="s">
        <v>80</v>
      </c>
      <c r="H11" s="160" t="s">
        <v>66</v>
      </c>
      <c r="I11" s="160" t="s">
        <v>39</v>
      </c>
      <c r="J11" s="160">
        <v>5</v>
      </c>
      <c r="K11" s="140">
        <f>2</f>
        <v>2</v>
      </c>
      <c r="L11" s="89">
        <f>IFERROR(IF(Tabella712[[#This Row],[Data inizio]]="","",DATE($L$1,Tabella712[[#This Row],[Colonna3]],Tabella712[[#This Row],[Data inizio]])),"")</f>
        <v>44234</v>
      </c>
      <c r="M11" s="89" t="str">
        <f>IF(Tabella712[[#This Row],[Data fine]]="1° Marzo",Tabella712[[#This Row],[Data piena inizio]]+1,IF(Tabella712[[#This Row],[Data fine]]="2 Marzo",Tabella712[[#This Row],[Data piena inizio]]+2,IF(Tabella712[[#This Row],[Data fine]]="3 Marzo",Tabella712[[#This Row],[Data piena inizio]]+3,IF(Tabella712[[#This Row],[Data fine]]="","",DATE($L$1,Tabella712[[#This Row],[Colonna3]],Tabella712[[#This Row],[Data fine]])))))</f>
        <v/>
      </c>
      <c r="N11" s="136" t="str">
        <f>TEXT(Tabella712[[#This Row],[Data piena inizio]],"ggg")</f>
        <v>dom</v>
      </c>
      <c r="O11" s="136" t="str">
        <f>TEXT(Tabella712[[#This Row],[Data piena fine]],"ggg")</f>
        <v/>
      </c>
      <c r="P11" s="136" t="str">
        <f>IFERROR(IF(AND(Tabella712[[#This Row],[Giorno inizio]]="",Tabella712[[#This Row],[Giorno fine]]=""),"",IF(Tabella712[[#This Row],[Giorno fine]]="",Tabella712[[#This Row],[Giorno inizio]],CONCATENATE(Tabella712[[#This Row],[Giorno inizio]]," - ",Tabella712[[#This Row],[Giorno fine]]))),"")</f>
        <v>dom</v>
      </c>
      <c r="Q11" s="90"/>
    </row>
    <row r="12" spans="1:17" ht="37.5" customHeight="1" x14ac:dyDescent="0.25">
      <c r="A12" s="131"/>
      <c r="B12" s="133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>13 - 14</v>
      </c>
      <c r="C12" s="133" t="str">
        <f t="shared" si="2"/>
        <v>Febbraio</v>
      </c>
      <c r="D12" s="160"/>
      <c r="E12" s="160" t="s">
        <v>19</v>
      </c>
      <c r="F12" s="161">
        <v>13</v>
      </c>
      <c r="G12" s="160">
        <v>14</v>
      </c>
      <c r="H12" s="160" t="s">
        <v>76</v>
      </c>
      <c r="I12" s="160" t="s">
        <v>40</v>
      </c>
      <c r="J12" s="160">
        <v>1</v>
      </c>
      <c r="K12" s="140">
        <f>2</f>
        <v>2</v>
      </c>
      <c r="L12" s="89">
        <f>IFERROR(IF(Tabella712[[#This Row],[Data inizio]]="","",DATE($L$1,Tabella712[[#This Row],[Colonna3]],Tabella712[[#This Row],[Data inizio]])),"")</f>
        <v>44240</v>
      </c>
      <c r="M12" s="89">
        <f>IF(Tabella712[[#This Row],[Data fine]]="1° Marzo",Tabella712[[#This Row],[Data piena inizio]]+1,IF(Tabella712[[#This Row],[Data fine]]="2 Marzo",Tabella712[[#This Row],[Data piena inizio]]+2,IF(Tabella712[[#This Row],[Data fine]]="3 Marzo",Tabella712[[#This Row],[Data piena inizio]]+3,IF(Tabella712[[#This Row],[Data fine]]="","",DATE($L$1,Tabella712[[#This Row],[Colonna3]],Tabella712[[#This Row],[Data fine]])))))</f>
        <v>44241</v>
      </c>
      <c r="N12" s="136" t="str">
        <f>TEXT(Tabella712[[#This Row],[Data piena inizio]],"ggg")</f>
        <v>sab</v>
      </c>
      <c r="O12" s="136" t="str">
        <f>TEXT(Tabella712[[#This Row],[Data piena fine]],"ggg")</f>
        <v>dom</v>
      </c>
      <c r="P12" s="136" t="str">
        <f>IFERROR(IF(AND(Tabella712[[#This Row],[Giorno inizio]]="",Tabella712[[#This Row],[Giorno fine]]=""),"",IF(Tabella712[[#This Row],[Giorno fine]]="",Tabella712[[#This Row],[Giorno inizio]],CONCATENATE(Tabella712[[#This Row],[Giorno inizio]]," - ",Tabella712[[#This Row],[Giorno fine]]))),"")</f>
        <v>sab - dom</v>
      </c>
      <c r="Q12" s="90"/>
    </row>
    <row r="13" spans="1:17" ht="37.5" customHeight="1" x14ac:dyDescent="0.25">
      <c r="A13" s="131"/>
      <c r="B13" s="133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>15</v>
      </c>
      <c r="C13" s="133" t="str">
        <f t="shared" si="2"/>
        <v>Febbraio</v>
      </c>
      <c r="D13" s="160"/>
      <c r="E13" s="160" t="s">
        <v>23</v>
      </c>
      <c r="F13" s="161">
        <v>15</v>
      </c>
      <c r="G13" s="160" t="s">
        <v>80</v>
      </c>
      <c r="H13" s="160" t="s">
        <v>71</v>
      </c>
      <c r="I13" s="160" t="s">
        <v>59</v>
      </c>
      <c r="J13" s="160">
        <v>3</v>
      </c>
      <c r="K13" s="140">
        <f>2</f>
        <v>2</v>
      </c>
      <c r="L13" s="89">
        <f>IFERROR(IF(Tabella712[[#This Row],[Data inizio]]="","",DATE($L$1,Tabella712[[#This Row],[Colonna3]],Tabella712[[#This Row],[Data inizio]])),"")</f>
        <v>44242</v>
      </c>
      <c r="M13" s="89" t="str">
        <f>IF(Tabella712[[#This Row],[Data fine]]="1° Marzo",Tabella712[[#This Row],[Data piena inizio]]+1,IF(Tabella712[[#This Row],[Data fine]]="2 Marzo",Tabella712[[#This Row],[Data piena inizio]]+2,IF(Tabella712[[#This Row],[Data fine]]="3 Marzo",Tabella712[[#This Row],[Data piena inizio]]+3,IF(Tabella712[[#This Row],[Data fine]]="","",DATE($L$1,Tabella712[[#This Row],[Colonna3]],Tabella712[[#This Row],[Data fine]])))))</f>
        <v/>
      </c>
      <c r="N13" s="136" t="str">
        <f>TEXT(Tabella712[[#This Row],[Data piena inizio]],"ggg")</f>
        <v>lun</v>
      </c>
      <c r="O13" s="136" t="str">
        <f>TEXT(Tabella712[[#This Row],[Data piena fine]],"ggg")</f>
        <v/>
      </c>
      <c r="P13" s="136" t="str">
        <f>IFERROR(IF(AND(Tabella712[[#This Row],[Giorno inizio]]="",Tabella712[[#This Row],[Giorno fine]]=""),"",IF(Tabella712[[#This Row],[Giorno fine]]="",Tabella712[[#This Row],[Giorno inizio]],CONCATENATE(Tabella712[[#This Row],[Giorno inizio]]," - ",Tabella712[[#This Row],[Giorno fine]]))),"")</f>
        <v>lun</v>
      </c>
      <c r="Q13" s="90"/>
    </row>
    <row r="14" spans="1:17" ht="37.5" customHeight="1" x14ac:dyDescent="0.25">
      <c r="A14" s="131"/>
      <c r="B14" s="133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>18 - 20</v>
      </c>
      <c r="C14" s="133" t="str">
        <f t="shared" si="2"/>
        <v>Febbraio</v>
      </c>
      <c r="D14" s="160"/>
      <c r="E14" s="160" t="s">
        <v>61</v>
      </c>
      <c r="F14" s="161">
        <v>18</v>
      </c>
      <c r="G14" s="160">
        <v>20</v>
      </c>
      <c r="H14" s="160" t="s">
        <v>42</v>
      </c>
      <c r="I14" s="160" t="s">
        <v>43</v>
      </c>
      <c r="J14" s="160">
        <v>5</v>
      </c>
      <c r="K14" s="140">
        <f>2</f>
        <v>2</v>
      </c>
      <c r="L14" s="89">
        <f>IFERROR(IF(Tabella712[[#This Row],[Data inizio]]="","",DATE($L$1,Tabella712[[#This Row],[Colonna3]],Tabella712[[#This Row],[Data inizio]])),"")</f>
        <v>44245</v>
      </c>
      <c r="M14" s="89">
        <f>IF(Tabella712[[#This Row],[Data fine]]="1° Marzo",Tabella712[[#This Row],[Data piena inizio]]+1,IF(Tabella712[[#This Row],[Data fine]]="2 Marzo",Tabella712[[#This Row],[Data piena inizio]]+2,IF(Tabella712[[#This Row],[Data fine]]="3 Marzo",Tabella712[[#This Row],[Data piena inizio]]+3,IF(Tabella712[[#This Row],[Data fine]]="","",DATE($L$1,Tabella712[[#This Row],[Colonna3]],Tabella712[[#This Row],[Data fine]])))))</f>
        <v>44247</v>
      </c>
      <c r="N14" s="136" t="str">
        <f>TEXT(Tabella712[[#This Row],[Data piena inizio]],"ggg")</f>
        <v>gio</v>
      </c>
      <c r="O14" s="136" t="str">
        <f>TEXT(Tabella712[[#This Row],[Data piena fine]],"ggg")</f>
        <v>sab</v>
      </c>
      <c r="P14" s="136" t="str">
        <f>IFERROR(IF(AND(Tabella712[[#This Row],[Giorno inizio]]="",Tabella712[[#This Row],[Giorno fine]]=""),"",IF(Tabella712[[#This Row],[Giorno fine]]="",Tabella712[[#This Row],[Giorno inizio]],CONCATENATE(Tabella712[[#This Row],[Giorno inizio]]," - ",Tabella712[[#This Row],[Giorno fine]]))),"")</f>
        <v>gio - sab</v>
      </c>
    </row>
    <row r="15" spans="1:17" ht="37.5" customHeight="1" x14ac:dyDescent="0.25">
      <c r="A15" s="131"/>
      <c r="B15" s="133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>18 - 21</v>
      </c>
      <c r="C15" s="133" t="str">
        <f t="shared" si="2"/>
        <v>Febbraio</v>
      </c>
      <c r="D15" s="160"/>
      <c r="E15" s="160" t="s">
        <v>72</v>
      </c>
      <c r="F15" s="161">
        <v>18</v>
      </c>
      <c r="G15" s="160">
        <v>21</v>
      </c>
      <c r="H15" s="160" t="s">
        <v>41</v>
      </c>
      <c r="I15" s="160" t="s">
        <v>78</v>
      </c>
      <c r="J15" s="160">
        <v>7</v>
      </c>
      <c r="K15" s="140">
        <f>2</f>
        <v>2</v>
      </c>
      <c r="L15" s="89">
        <f>IFERROR(IF(Tabella712[[#This Row],[Data inizio]]="","",DATE($L$1,Tabella712[[#This Row],[Colonna3]],Tabella712[[#This Row],[Data inizio]])),"")</f>
        <v>44245</v>
      </c>
      <c r="M15" s="89">
        <f>IF(Tabella712[[#This Row],[Data fine]]="1° Marzo",Tabella712[[#This Row],[Data piena inizio]]+1,IF(Tabella712[[#This Row],[Data fine]]="2 Marzo",Tabella712[[#This Row],[Data piena inizio]]+2,IF(Tabella712[[#This Row],[Data fine]]="3 Marzo",Tabella712[[#This Row],[Data piena inizio]]+3,IF(Tabella712[[#This Row],[Data fine]]="","",DATE($L$1,Tabella712[[#This Row],[Colonna3]],Tabella712[[#This Row],[Data fine]])))))</f>
        <v>44248</v>
      </c>
      <c r="N15" s="136" t="str">
        <f>TEXT(Tabella712[[#This Row],[Data piena inizio]],"ggg")</f>
        <v>gio</v>
      </c>
      <c r="O15" s="136" t="str">
        <f>TEXT(Tabella712[[#This Row],[Data piena fine]],"ggg")</f>
        <v>dom</v>
      </c>
      <c r="P15" s="136" t="str">
        <f>IFERROR(IF(AND(Tabella712[[#This Row],[Giorno inizio]]="",Tabella712[[#This Row],[Giorno fine]]=""),"",IF(Tabella712[[#This Row],[Giorno fine]]="",Tabella712[[#This Row],[Giorno inizio]],CONCATENATE(Tabella712[[#This Row],[Giorno inizio]]," - ",Tabella712[[#This Row],[Giorno fine]]))),"")</f>
        <v>gio - dom</v>
      </c>
    </row>
    <row r="16" spans="1:17" ht="37.5" customHeight="1" x14ac:dyDescent="0.25">
      <c r="A16" s="131"/>
      <c r="B16" s="133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>21</v>
      </c>
      <c r="C16" s="133" t="str">
        <f t="shared" si="2"/>
        <v>Febbraio</v>
      </c>
      <c r="D16" s="160"/>
      <c r="E16" s="160" t="s">
        <v>24</v>
      </c>
      <c r="F16" s="161">
        <v>21</v>
      </c>
      <c r="G16" s="160" t="s">
        <v>80</v>
      </c>
      <c r="H16" s="160" t="s">
        <v>105</v>
      </c>
      <c r="I16" s="160" t="s">
        <v>75</v>
      </c>
      <c r="J16" s="160">
        <v>3</v>
      </c>
      <c r="K16" s="140">
        <f>2</f>
        <v>2</v>
      </c>
      <c r="L16" s="89">
        <f>IFERROR(IF(Tabella712[[#This Row],[Data inizio]]="","",DATE($L$1,Tabella712[[#This Row],[Colonna3]],Tabella712[[#This Row],[Data inizio]])),"")</f>
        <v>44248</v>
      </c>
      <c r="M16" s="89" t="str">
        <f>IF(Tabella712[[#This Row],[Data fine]]="1° Marzo",Tabella712[[#This Row],[Data piena inizio]]+1,IF(Tabella712[[#This Row],[Data fine]]="2 Marzo",Tabella712[[#This Row],[Data piena inizio]]+2,IF(Tabella712[[#This Row],[Data fine]]="3 Marzo",Tabella712[[#This Row],[Data piena inizio]]+3,IF(Tabella712[[#This Row],[Data fine]]="","",DATE($L$1,Tabella712[[#This Row],[Colonna3]],Tabella712[[#This Row],[Data fine]])))))</f>
        <v/>
      </c>
      <c r="N16" s="136" t="str">
        <f>TEXT(Tabella712[[#This Row],[Data piena inizio]],"ggg")</f>
        <v>dom</v>
      </c>
      <c r="O16" s="136" t="str">
        <f>TEXT(Tabella712[[#This Row],[Data piena fine]],"ggg")</f>
        <v/>
      </c>
      <c r="P16" s="136" t="str">
        <f>IFERROR(IF(AND(Tabella712[[#This Row],[Giorno inizio]]="",Tabella712[[#This Row],[Giorno fine]]=""),"",IF(Tabella712[[#This Row],[Giorno fine]]="",Tabella712[[#This Row],[Giorno inizio]],CONCATENATE(Tabella712[[#This Row],[Giorno inizio]]," - ",Tabella712[[#This Row],[Giorno fine]]))),"")</f>
        <v>dom</v>
      </c>
    </row>
    <row r="17" spans="1:18" ht="37.5" customHeight="1" x14ac:dyDescent="0.25">
      <c r="A17" s="131"/>
      <c r="B17" s="133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>26 - 27</v>
      </c>
      <c r="C17" s="133" t="str">
        <f t="shared" si="2"/>
        <v>Febbraio</v>
      </c>
      <c r="D17" s="160"/>
      <c r="E17" s="160" t="s">
        <v>19</v>
      </c>
      <c r="F17" s="161">
        <v>26</v>
      </c>
      <c r="G17" s="160">
        <v>27</v>
      </c>
      <c r="H17" s="160" t="s">
        <v>461</v>
      </c>
      <c r="I17" s="160" t="s">
        <v>279</v>
      </c>
      <c r="J17" s="160">
        <v>3</v>
      </c>
      <c r="K17" s="140">
        <f>2</f>
        <v>2</v>
      </c>
      <c r="L17" s="89">
        <f>IFERROR(IF(Tabella712[[#This Row],[Data inizio]]="","",DATE($L$1,Tabella712[[#This Row],[Colonna3]],Tabella712[[#This Row],[Data inizio]])),"")</f>
        <v>44253</v>
      </c>
      <c r="M17" s="89">
        <f>IF(Tabella712[[#This Row],[Data fine]]="1° Marzo",Tabella712[[#This Row],[Data piena inizio]]+1,IF(Tabella712[[#This Row],[Data fine]]="2 Marzo",Tabella712[[#This Row],[Data piena inizio]]+2,IF(Tabella712[[#This Row],[Data fine]]="3 Marzo",Tabella712[[#This Row],[Data piena inizio]]+3,IF(Tabella712[[#This Row],[Data fine]]="","",DATE($L$1,Tabella712[[#This Row],[Colonna3]],Tabella712[[#This Row],[Data fine]])))))</f>
        <v>44254</v>
      </c>
      <c r="N17" s="136" t="str">
        <f>TEXT(Tabella712[[#This Row],[Data piena inizio]],"ggg")</f>
        <v>ven</v>
      </c>
      <c r="O17" s="136" t="str">
        <f>TEXT(Tabella712[[#This Row],[Data piena fine]],"ggg")</f>
        <v>sab</v>
      </c>
      <c r="P17" s="136" t="str">
        <f>IFERROR(IF(AND(Tabella712[[#This Row],[Giorno inizio]]="",Tabella712[[#This Row],[Giorno fine]]=""),"",IF(Tabella712[[#This Row],[Giorno fine]]="",Tabella712[[#This Row],[Giorno inizio]],CONCATENATE(Tabella712[[#This Row],[Giorno inizio]]," - ",Tabella712[[#This Row],[Giorno fine]]))),"")</f>
        <v>ven - sab</v>
      </c>
    </row>
    <row r="18" spans="1:18" ht="37.5" customHeight="1" x14ac:dyDescent="0.25">
      <c r="A18" s="131"/>
      <c r="B18" s="133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>27</v>
      </c>
      <c r="C18" s="133" t="str">
        <f t="shared" si="2"/>
        <v>Febbraio</v>
      </c>
      <c r="D18" s="160"/>
      <c r="E18" s="160" t="s">
        <v>25</v>
      </c>
      <c r="F18" s="161">
        <v>27</v>
      </c>
      <c r="G18" s="160" t="s">
        <v>80</v>
      </c>
      <c r="H18" s="160" t="s">
        <v>63</v>
      </c>
      <c r="I18" s="160" t="s">
        <v>44</v>
      </c>
      <c r="J18" s="160">
        <v>6</v>
      </c>
      <c r="K18" s="140">
        <f>2</f>
        <v>2</v>
      </c>
      <c r="L18" s="89">
        <f>IFERROR(IF(Tabella712[[#This Row],[Data inizio]]="","",DATE($L$1,Tabella712[[#This Row],[Colonna3]],Tabella712[[#This Row],[Data inizio]])),"")</f>
        <v>44254</v>
      </c>
      <c r="M18" s="89" t="str">
        <f>IF(Tabella712[[#This Row],[Data fine]]="1° Marzo",Tabella712[[#This Row],[Data piena inizio]]+1,IF(Tabella712[[#This Row],[Data fine]]="2 Marzo",Tabella712[[#This Row],[Data piena inizio]]+2,IF(Tabella712[[#This Row],[Data fine]]="3 Marzo",Tabella712[[#This Row],[Data piena inizio]]+3,IF(Tabella712[[#This Row],[Data fine]]="","",DATE($L$1,Tabella712[[#This Row],[Colonna3]],Tabella712[[#This Row],[Data fine]])))))</f>
        <v/>
      </c>
      <c r="N18" s="136" t="str">
        <f>TEXT(Tabella712[[#This Row],[Data piena inizio]],"ggg")</f>
        <v>sab</v>
      </c>
      <c r="O18" s="136" t="str">
        <f>TEXT(Tabella712[[#This Row],[Data piena fine]],"ggg")</f>
        <v/>
      </c>
      <c r="P18" s="136" t="str">
        <f>IFERROR(IF(AND(Tabella712[[#This Row],[Giorno inizio]]="",Tabella712[[#This Row],[Giorno fine]]=""),"",IF(Tabella712[[#This Row],[Giorno fine]]="",Tabella712[[#This Row],[Giorno inizio]],CONCATENATE(Tabella712[[#This Row],[Giorno inizio]]," - ",Tabella712[[#This Row],[Giorno fine]]))),"")</f>
        <v>sab</v>
      </c>
    </row>
    <row r="19" spans="1:18" ht="37.5" customHeight="1" x14ac:dyDescent="0.25">
      <c r="A19" s="131"/>
      <c r="B19" s="133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>27 - 28</v>
      </c>
      <c r="C19" s="133" t="str">
        <f t="shared" si="2"/>
        <v>Febbraio</v>
      </c>
      <c r="D19" s="160"/>
      <c r="E19" s="160" t="s">
        <v>19</v>
      </c>
      <c r="F19" s="161">
        <v>27</v>
      </c>
      <c r="G19" s="160">
        <v>28</v>
      </c>
      <c r="H19" s="160" t="s">
        <v>19</v>
      </c>
      <c r="I19" s="160" t="s">
        <v>46</v>
      </c>
      <c r="J19" s="160">
        <v>1</v>
      </c>
      <c r="K19" s="140">
        <f>2</f>
        <v>2</v>
      </c>
      <c r="L19" s="89">
        <f>IFERROR(IF(Tabella712[[#This Row],[Data inizio]]="","",DATE($L$1,Tabella712[[#This Row],[Colonna3]],Tabella712[[#This Row],[Data inizio]])),"")</f>
        <v>44254</v>
      </c>
      <c r="M19" s="89">
        <f>IF(Tabella712[[#This Row],[Data fine]]="1° Marzo",Tabella712[[#This Row],[Data piena inizio]]+1,IF(Tabella712[[#This Row],[Data fine]]="2 Marzo",Tabella712[[#This Row],[Data piena inizio]]+2,IF(Tabella712[[#This Row],[Data fine]]="3 Marzo",Tabella712[[#This Row],[Data piena inizio]]+3,IF(Tabella712[[#This Row],[Data fine]]="","",DATE($L$1,Tabella712[[#This Row],[Colonna3]],Tabella712[[#This Row],[Data fine]])))))</f>
        <v>44255</v>
      </c>
      <c r="N19" s="136" t="str">
        <f>TEXT(Tabella712[[#This Row],[Data piena inizio]],"ggg")</f>
        <v>sab</v>
      </c>
      <c r="O19" s="136" t="str">
        <f>TEXT(Tabella712[[#This Row],[Data piena fine]],"ggg")</f>
        <v>dom</v>
      </c>
      <c r="P19" s="136" t="str">
        <f>IFERROR(IF(AND(Tabella712[[#This Row],[Giorno inizio]]="",Tabella712[[#This Row],[Giorno fine]]=""),"",IF(Tabella712[[#This Row],[Giorno fine]]="",Tabella712[[#This Row],[Giorno inizio]],CONCATENATE(Tabella712[[#This Row],[Giorno inizio]]," - ",Tabella712[[#This Row],[Giorno fine]]))),"")</f>
        <v>sab - dom</v>
      </c>
    </row>
    <row r="20" spans="1:18" ht="37.5" customHeight="1" x14ac:dyDescent="0.25">
      <c r="B20" s="133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>28</v>
      </c>
      <c r="C20" s="133" t="str">
        <f t="shared" si="2"/>
        <v>Febbraio</v>
      </c>
      <c r="D20" s="160"/>
      <c r="E20" s="162" t="s">
        <v>25</v>
      </c>
      <c r="F20" s="162">
        <v>28</v>
      </c>
      <c r="G20" s="163" t="s">
        <v>80</v>
      </c>
      <c r="H20" s="160" t="s">
        <v>63</v>
      </c>
      <c r="I20" s="160" t="s">
        <v>59</v>
      </c>
      <c r="J20" s="160">
        <v>3</v>
      </c>
      <c r="K20" s="140">
        <f>2</f>
        <v>2</v>
      </c>
      <c r="L20" s="89">
        <f>IFERROR(IF(Tabella712[[#This Row],[Data inizio]]="","",DATE($L$1,Tabella712[[#This Row],[Colonna3]],Tabella712[[#This Row],[Data inizio]])),"")</f>
        <v>44255</v>
      </c>
      <c r="M20" s="89" t="str">
        <f>IF(Tabella712[[#This Row],[Data fine]]="1° Marzo",Tabella712[[#This Row],[Data piena inizio]]+1,IF(Tabella712[[#This Row],[Data fine]]="2 Marzo",Tabella712[[#This Row],[Data piena inizio]]+2,IF(Tabella712[[#This Row],[Data fine]]="3 Marzo",Tabella712[[#This Row],[Data piena inizio]]+3,IF(Tabella712[[#This Row],[Data fine]]="","",DATE($L$1,Tabella712[[#This Row],[Colonna3]],Tabella712[[#This Row],[Data fine]])))))</f>
        <v/>
      </c>
      <c r="N20" s="136" t="str">
        <f>TEXT(Tabella712[[#This Row],[Data piena inizio]],"ggg")</f>
        <v>dom</v>
      </c>
      <c r="O20" s="136" t="str">
        <f>TEXT(Tabella712[[#This Row],[Data piena fine]],"ggg")</f>
        <v/>
      </c>
      <c r="P20" s="136" t="str">
        <f>IFERROR(IF(AND(Tabella712[[#This Row],[Giorno inizio]]="",Tabella712[[#This Row],[Giorno fine]]=""),"",IF(Tabella712[[#This Row],[Giorno fine]]="",Tabella712[[#This Row],[Giorno inizio]],CONCATENATE(Tabella712[[#This Row],[Giorno inizio]]," - ",Tabella712[[#This Row],[Giorno fine]]))),"")</f>
        <v>dom</v>
      </c>
    </row>
    <row r="21" spans="1:18" ht="37.5" customHeight="1" x14ac:dyDescent="0.25">
      <c r="B21" s="133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>28</v>
      </c>
      <c r="C21" s="133" t="str">
        <f t="shared" si="2"/>
        <v>Febbraio</v>
      </c>
      <c r="D21" s="160"/>
      <c r="E21" s="162" t="s">
        <v>24</v>
      </c>
      <c r="F21" s="162">
        <v>28</v>
      </c>
      <c r="G21" s="163" t="s">
        <v>80</v>
      </c>
      <c r="H21" s="160" t="s">
        <v>66</v>
      </c>
      <c r="I21" s="160" t="s">
        <v>45</v>
      </c>
      <c r="J21" s="160">
        <v>5</v>
      </c>
      <c r="K21" s="140">
        <f>2</f>
        <v>2</v>
      </c>
      <c r="L21" s="89">
        <f>IFERROR(IF(Tabella712[[#This Row],[Data inizio]]="","",DATE($L$1,Tabella712[[#This Row],[Colonna3]],Tabella712[[#This Row],[Data inizio]])),"")</f>
        <v>44255</v>
      </c>
      <c r="M21" s="89" t="str">
        <f>IF(Tabella712[[#This Row],[Data fine]]="1° Marzo",Tabella712[[#This Row],[Data piena inizio]]+1,IF(Tabella712[[#This Row],[Data fine]]="2 Marzo",Tabella712[[#This Row],[Data piena inizio]]+2,IF(Tabella712[[#This Row],[Data fine]]="3 Marzo",Tabella712[[#This Row],[Data piena inizio]]+3,IF(Tabella712[[#This Row],[Data fine]]="","",DATE($L$1,Tabella712[[#This Row],[Colonna3]],Tabella712[[#This Row],[Data fine]])))))</f>
        <v/>
      </c>
      <c r="N21" s="136" t="str">
        <f>TEXT(Tabella712[[#This Row],[Data piena inizio]],"ggg")</f>
        <v>dom</v>
      </c>
      <c r="O21" s="136" t="str">
        <f>TEXT(Tabella712[[#This Row],[Data piena fine]],"ggg")</f>
        <v/>
      </c>
      <c r="P21" s="136" t="str">
        <f>IFERROR(IF(AND(Tabella712[[#This Row],[Giorno inizio]]="",Tabella712[[#This Row],[Giorno fine]]=""),"",IF(Tabella712[[#This Row],[Giorno fine]]="",Tabella712[[#This Row],[Giorno inizio]],CONCATENATE(Tabella712[[#This Row],[Giorno inizio]]," - ",Tabella712[[#This Row],[Giorno fine]]))),"")</f>
        <v>dom</v>
      </c>
    </row>
    <row r="22" spans="1:18" ht="37.5" customHeight="1" x14ac:dyDescent="0.25">
      <c r="B22" s="133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>28</v>
      </c>
      <c r="C22" s="133" t="str">
        <f t="shared" si="2"/>
        <v>Febbraio</v>
      </c>
      <c r="D22" s="160"/>
      <c r="E22" s="162" t="s">
        <v>23</v>
      </c>
      <c r="F22" s="162">
        <v>28</v>
      </c>
      <c r="G22" s="163" t="s">
        <v>80</v>
      </c>
      <c r="H22" s="160" t="s">
        <v>462</v>
      </c>
      <c r="I22" s="160" t="s">
        <v>206</v>
      </c>
      <c r="J22" s="160">
        <v>7</v>
      </c>
      <c r="K22" s="140">
        <f>2</f>
        <v>2</v>
      </c>
      <c r="L22" s="89">
        <f>IFERROR(IF(Tabella712[[#This Row],[Data inizio]]="","",DATE($L$1,Tabella712[[#This Row],[Colonna3]],Tabella712[[#This Row],[Data inizio]])),"")</f>
        <v>44255</v>
      </c>
      <c r="M22" s="89" t="str">
        <f>IF(Tabella712[[#This Row],[Data fine]]="1° Marzo",Tabella712[[#This Row],[Data piena inizio]]+1,IF(Tabella712[[#This Row],[Data fine]]="2 Marzo",Tabella712[[#This Row],[Data piena inizio]]+2,IF(Tabella712[[#This Row],[Data fine]]="3 Marzo",Tabella712[[#This Row],[Data piena inizio]]+3,IF(Tabella712[[#This Row],[Data fine]]="","",DATE($L$1,Tabella712[[#This Row],[Colonna3]],Tabella712[[#This Row],[Data fine]])))))</f>
        <v/>
      </c>
      <c r="N22" s="136" t="str">
        <f>TEXT(Tabella712[[#This Row],[Data piena inizio]],"ggg")</f>
        <v>dom</v>
      </c>
      <c r="O22" s="136" t="str">
        <f>TEXT(Tabella712[[#This Row],[Data piena fine]],"ggg")</f>
        <v/>
      </c>
      <c r="P22" s="136" t="str">
        <f>IFERROR(IF(AND(Tabella712[[#This Row],[Giorno inizio]]="",Tabella712[[#This Row],[Giorno fine]]=""),"",IF(Tabella712[[#This Row],[Giorno fine]]="",Tabella712[[#This Row],[Giorno inizio]],CONCATENATE(Tabella712[[#This Row],[Giorno inizio]]," - ",Tabella712[[#This Row],[Giorno fine]]))),"")</f>
        <v>dom</v>
      </c>
    </row>
    <row r="23" spans="1:18" ht="37.5" customHeight="1" x14ac:dyDescent="0.25">
      <c r="B23" s="133" t="str">
        <f>IF(Tabella712[[#This Row],[Data inizio]]="","",IF(AND(Tabella712[[#This Row],[Tipologia]]&lt;&gt;"",Tabella712[[#This Row],[Data fine]]&lt;&gt;""),CONCATENATE(Tabella712[[#This Row],[Data inizio]]," - ",Tabella712[[#This Row],[Data fine]]),IF(AND(Tabella712[[#This Row],[Tipologia]]&lt;&gt;"",Tabella712[[#This Row],[Data fine]]=""),CONCATENATE(Tabella712[[#This Row],[Data inizio]]))))</f>
        <v>28</v>
      </c>
      <c r="C23" s="133" t="str">
        <f t="shared" si="2"/>
        <v>Febbraio</v>
      </c>
      <c r="D23" s="160"/>
      <c r="E23" s="162" t="s">
        <v>23</v>
      </c>
      <c r="F23" s="162">
        <v>28</v>
      </c>
      <c r="G23" s="163" t="s">
        <v>80</v>
      </c>
      <c r="H23" s="160" t="s">
        <v>71</v>
      </c>
      <c r="I23" s="160" t="s">
        <v>352</v>
      </c>
      <c r="J23" s="160">
        <v>7</v>
      </c>
      <c r="K23" s="140">
        <f>2</f>
        <v>2</v>
      </c>
      <c r="L23" s="89">
        <f>IFERROR(IF(Tabella712[[#This Row],[Data inizio]]="","",DATE($L$1,Tabella712[[#This Row],[Colonna3]],Tabella712[[#This Row],[Data inizio]])),"")</f>
        <v>44255</v>
      </c>
      <c r="M23" s="89" t="str">
        <f>IF(Tabella712[[#This Row],[Data fine]]="1° Marzo",Tabella712[[#This Row],[Data piena inizio]]+1,IF(Tabella712[[#This Row],[Data fine]]="2 Marzo",Tabella712[[#This Row],[Data piena inizio]]+2,IF(Tabella712[[#This Row],[Data fine]]="3 Marzo",Tabella712[[#This Row],[Data piena inizio]]+3,IF(Tabella712[[#This Row],[Data fine]]="","",DATE($L$1,Tabella712[[#This Row],[Colonna3]],Tabella712[[#This Row],[Data fine]])))))</f>
        <v/>
      </c>
      <c r="N23" s="136" t="str">
        <f>TEXT(Tabella712[[#This Row],[Data piena inizio]],"ggg")</f>
        <v>dom</v>
      </c>
      <c r="O23" s="136" t="str">
        <f>TEXT(Tabella712[[#This Row],[Data piena fine]],"ggg")</f>
        <v/>
      </c>
      <c r="P23" s="136" t="str">
        <f>IFERROR(IF(AND(Tabella712[[#This Row],[Giorno inizio]]="",Tabella712[[#This Row],[Giorno fine]]=""),"",IF(Tabella712[[#This Row],[Giorno fine]]="",Tabella712[[#This Row],[Giorno inizio]],CONCATENATE(Tabella712[[#This Row],[Giorno inizio]]," - ",Tabella712[[#This Row],[Giorno fine]]))),"")</f>
        <v>dom</v>
      </c>
    </row>
    <row r="24" spans="1:18" ht="37.5" customHeight="1" x14ac:dyDescent="0.25">
      <c r="B24" s="132" t="s">
        <v>29</v>
      </c>
      <c r="C24" s="132" t="s">
        <v>35</v>
      </c>
      <c r="D24" s="151" t="s">
        <v>18</v>
      </c>
      <c r="E24" s="151" t="s">
        <v>17</v>
      </c>
      <c r="F24" s="152" t="s">
        <v>73</v>
      </c>
      <c r="G24" s="153" t="s">
        <v>74</v>
      </c>
      <c r="H24" s="154" t="s">
        <v>31</v>
      </c>
      <c r="I24" s="151" t="s">
        <v>10</v>
      </c>
      <c r="J24" s="151" t="s">
        <v>26</v>
      </c>
      <c r="K24" s="138" t="s">
        <v>454</v>
      </c>
      <c r="L24" s="90" t="s">
        <v>549</v>
      </c>
      <c r="M24" s="90" t="s">
        <v>550</v>
      </c>
      <c r="N24" s="90" t="s">
        <v>551</v>
      </c>
      <c r="O24" s="90" t="s">
        <v>552</v>
      </c>
      <c r="P24" s="90" t="s">
        <v>30</v>
      </c>
    </row>
    <row r="25" spans="1:18" ht="37.5" customHeight="1" x14ac:dyDescent="0.25">
      <c r="B25" s="133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/>
      </c>
      <c r="C25" s="132" t="str">
        <f t="shared" ref="C25:C26" si="3">"Marzo"</f>
        <v>Marzo</v>
      </c>
      <c r="D25" s="156"/>
      <c r="E25" s="156"/>
      <c r="F25" s="156"/>
      <c r="G25" s="157" t="s">
        <v>80</v>
      </c>
      <c r="H25" s="158" t="s">
        <v>27</v>
      </c>
      <c r="I25" s="156"/>
      <c r="J25" s="159"/>
      <c r="K25" s="139">
        <f>3</f>
        <v>3</v>
      </c>
      <c r="L25" s="89" t="str">
        <f>IFERROR(IF(Tabella713[[#This Row],[Data inizio]]="","",DATE($L$1,Tabella713[[#This Row],[Colonna3]],Tabella713[[#This Row],[Data inizio]])),"")</f>
        <v/>
      </c>
      <c r="M25" s="89" t="str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/>
      </c>
      <c r="N25" s="90" t="str">
        <f>TEXT(Tabella713[[#This Row],[Data piena inizio]],"ggg")</f>
        <v/>
      </c>
      <c r="O25" s="90" t="str">
        <f>TEXT(Tabella713[[#This Row],[Data piena fine]],"ggg")</f>
        <v/>
      </c>
      <c r="P25" s="90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/>
      </c>
    </row>
    <row r="26" spans="1:18" ht="37.5" customHeight="1" x14ac:dyDescent="0.25">
      <c r="B26" s="133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6</v>
      </c>
      <c r="C26" s="133" t="str">
        <f t="shared" si="3"/>
        <v>Marzo</v>
      </c>
      <c r="D26" s="160"/>
      <c r="E26" s="160" t="s">
        <v>25</v>
      </c>
      <c r="F26" s="160">
        <v>6</v>
      </c>
      <c r="G26" s="161" t="s">
        <v>80</v>
      </c>
      <c r="H26" s="160" t="s">
        <v>463</v>
      </c>
      <c r="I26" s="160" t="s">
        <v>378</v>
      </c>
      <c r="J26" s="160">
        <v>1</v>
      </c>
      <c r="K26" s="139">
        <f>3</f>
        <v>3</v>
      </c>
      <c r="L26" s="89">
        <f>IFERROR(IF(Tabella713[[#This Row],[Data inizio]]="","",DATE($L$1,Tabella713[[#This Row],[Colonna3]],Tabella713[[#This Row],[Data inizio]])),"")</f>
        <v>44261</v>
      </c>
      <c r="M26" s="89" t="str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/>
      </c>
      <c r="N26" s="90" t="str">
        <f>TEXT(Tabella713[[#This Row],[Data piena inizio]],"ggg")</f>
        <v>sab</v>
      </c>
      <c r="O26" s="90" t="str">
        <f>TEXT(Tabella713[[#This Row],[Data piena fine]],"ggg")</f>
        <v/>
      </c>
      <c r="P26" s="90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sab</v>
      </c>
      <c r="Q26" s="90"/>
      <c r="R26" s="90"/>
    </row>
    <row r="27" spans="1:18" ht="37.5" customHeight="1" x14ac:dyDescent="0.25">
      <c r="B27" s="133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7</v>
      </c>
      <c r="C27" s="133" t="str">
        <f t="shared" ref="C27:C33" si="4">"Marzo"</f>
        <v>Marzo</v>
      </c>
      <c r="D27" s="160"/>
      <c r="E27" s="160" t="s">
        <v>23</v>
      </c>
      <c r="F27" s="160">
        <v>7</v>
      </c>
      <c r="G27" s="161" t="s">
        <v>80</v>
      </c>
      <c r="H27" s="160" t="s">
        <v>71</v>
      </c>
      <c r="I27" s="160" t="s">
        <v>62</v>
      </c>
      <c r="J27" s="160">
        <v>3</v>
      </c>
      <c r="K27" s="139">
        <f>3</f>
        <v>3</v>
      </c>
      <c r="L27" s="98">
        <f>IFERROR(IF(Tabella713[[#This Row],[Data inizio]]="","",DATE($L$1,Tabella713[[#This Row],[Colonna3]],Tabella713[[#This Row],[Data inizio]])),"")</f>
        <v>44262</v>
      </c>
      <c r="M27" s="98" t="str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/>
      </c>
      <c r="N27" s="78" t="str">
        <f>TEXT(Tabella713[[#This Row],[Data piena inizio]],"ggg")</f>
        <v>dom</v>
      </c>
      <c r="O27" s="78" t="str">
        <f>TEXT(Tabella713[[#This Row],[Data piena fine]],"ggg")</f>
        <v/>
      </c>
      <c r="P27" s="78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dom</v>
      </c>
      <c r="Q27" s="90"/>
      <c r="R27" s="90"/>
    </row>
    <row r="28" spans="1:18" ht="37.5" customHeight="1" x14ac:dyDescent="0.25">
      <c r="B28" s="133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12 - 14</v>
      </c>
      <c r="C28" s="133" t="str">
        <f t="shared" si="4"/>
        <v>Marzo</v>
      </c>
      <c r="D28" s="160"/>
      <c r="E28" s="162" t="s">
        <v>61</v>
      </c>
      <c r="F28" s="162">
        <v>12</v>
      </c>
      <c r="G28" s="163">
        <v>14</v>
      </c>
      <c r="H28" s="160" t="s">
        <v>48</v>
      </c>
      <c r="I28" s="160" t="s">
        <v>49</v>
      </c>
      <c r="J28" s="160">
        <v>1</v>
      </c>
      <c r="K28" s="139">
        <f>3</f>
        <v>3</v>
      </c>
      <c r="L28" s="98">
        <f>IFERROR(IF(Tabella713[[#This Row],[Data inizio]]="","",DATE($L$1,Tabella713[[#This Row],[Colonna3]],Tabella713[[#This Row],[Data inizio]])),"")</f>
        <v>44267</v>
      </c>
      <c r="M28" s="98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>44269</v>
      </c>
      <c r="N28" s="78" t="str">
        <f>TEXT(Tabella713[[#This Row],[Data piena inizio]],"ggg")</f>
        <v>ven</v>
      </c>
      <c r="O28" s="78" t="str">
        <f>TEXT(Tabella713[[#This Row],[Data piena fine]],"ggg")</f>
        <v>dom</v>
      </c>
      <c r="P28" s="78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ven - dom</v>
      </c>
      <c r="Q28" s="90"/>
      <c r="R28" s="90"/>
    </row>
    <row r="29" spans="1:18" ht="37.5" customHeight="1" x14ac:dyDescent="0.25">
      <c r="B29" s="133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12 - 13</v>
      </c>
      <c r="C29" s="133" t="str">
        <f t="shared" si="4"/>
        <v>Marzo</v>
      </c>
      <c r="D29" s="160"/>
      <c r="E29" s="162" t="s">
        <v>19</v>
      </c>
      <c r="F29" s="162">
        <v>12</v>
      </c>
      <c r="G29" s="163">
        <v>13</v>
      </c>
      <c r="H29" s="160" t="s">
        <v>106</v>
      </c>
      <c r="I29" s="160" t="s">
        <v>107</v>
      </c>
      <c r="J29" s="160">
        <v>4</v>
      </c>
      <c r="K29" s="139">
        <f>3</f>
        <v>3</v>
      </c>
      <c r="L29" s="98">
        <f>IFERROR(IF(Tabella713[[#This Row],[Data inizio]]="","",DATE($L$1,Tabella713[[#This Row],[Colonna3]],Tabella713[[#This Row],[Data inizio]])),"")</f>
        <v>44267</v>
      </c>
      <c r="M29" s="98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>44268</v>
      </c>
      <c r="N29" s="78" t="str">
        <f>TEXT(Tabella713[[#This Row],[Data piena inizio]],"ggg")</f>
        <v>ven</v>
      </c>
      <c r="O29" s="78" t="str">
        <f>TEXT(Tabella713[[#This Row],[Data piena fine]],"ggg")</f>
        <v>sab</v>
      </c>
      <c r="P29" s="78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ven - sab</v>
      </c>
      <c r="Q29" s="90"/>
      <c r="R29" s="90"/>
    </row>
    <row r="30" spans="1:18" ht="37.5" customHeight="1" x14ac:dyDescent="0.25">
      <c r="B30" s="133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13 - 14</v>
      </c>
      <c r="C30" s="133" t="str">
        <f t="shared" si="4"/>
        <v>Marzo</v>
      </c>
      <c r="D30" s="160"/>
      <c r="E30" s="162" t="s">
        <v>19</v>
      </c>
      <c r="F30" s="162">
        <v>13</v>
      </c>
      <c r="G30" s="163">
        <v>14</v>
      </c>
      <c r="H30" s="160" t="s">
        <v>108</v>
      </c>
      <c r="I30" s="160" t="s">
        <v>109</v>
      </c>
      <c r="J30" s="160">
        <v>3</v>
      </c>
      <c r="K30" s="139">
        <f>3</f>
        <v>3</v>
      </c>
      <c r="L30" s="98">
        <f>IFERROR(IF(Tabella713[[#This Row],[Data inizio]]="","",DATE($L$1,Tabella713[[#This Row],[Colonna3]],Tabella713[[#This Row],[Data inizio]])),"")</f>
        <v>44268</v>
      </c>
      <c r="M30" s="98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>44269</v>
      </c>
      <c r="N30" s="78" t="str">
        <f>TEXT(Tabella713[[#This Row],[Data piena inizio]],"ggg")</f>
        <v>sab</v>
      </c>
      <c r="O30" s="78" t="str">
        <f>TEXT(Tabella713[[#This Row],[Data piena fine]],"ggg")</f>
        <v>dom</v>
      </c>
      <c r="P30" s="78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sab - dom</v>
      </c>
      <c r="Q30" s="90"/>
      <c r="R30" s="90"/>
    </row>
    <row r="31" spans="1:18" ht="37.5" customHeight="1" x14ac:dyDescent="0.25">
      <c r="B31" s="133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13 - 14</v>
      </c>
      <c r="C31" s="133" t="str">
        <f t="shared" si="4"/>
        <v>Marzo</v>
      </c>
      <c r="D31" s="160"/>
      <c r="E31" s="162" t="s">
        <v>19</v>
      </c>
      <c r="F31" s="162">
        <v>13</v>
      </c>
      <c r="G31" s="163">
        <v>14</v>
      </c>
      <c r="H31" s="160" t="s">
        <v>464</v>
      </c>
      <c r="I31" s="160" t="s">
        <v>39</v>
      </c>
      <c r="J31" s="160">
        <v>5</v>
      </c>
      <c r="K31" s="139">
        <f>3</f>
        <v>3</v>
      </c>
      <c r="L31" s="98">
        <f>IFERROR(IF(Tabella713[[#This Row],[Data inizio]]="","",DATE($L$1,Tabella713[[#This Row],[Colonna3]],Tabella713[[#This Row],[Data inizio]])),"")</f>
        <v>44268</v>
      </c>
      <c r="M31" s="98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>44269</v>
      </c>
      <c r="N31" s="78" t="str">
        <f>TEXT(Tabella713[[#This Row],[Data piena inizio]],"ggg")</f>
        <v>sab</v>
      </c>
      <c r="O31" s="78" t="str">
        <f>TEXT(Tabella713[[#This Row],[Data piena fine]],"ggg")</f>
        <v>dom</v>
      </c>
      <c r="P31" s="78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sab - dom</v>
      </c>
      <c r="Q31" s="90"/>
      <c r="R31" s="90"/>
    </row>
    <row r="32" spans="1:18" ht="37.5" customHeight="1" x14ac:dyDescent="0.25">
      <c r="B32" s="133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13</v>
      </c>
      <c r="C32" s="133" t="str">
        <f t="shared" si="4"/>
        <v>Marzo</v>
      </c>
      <c r="D32" s="160"/>
      <c r="E32" s="162" t="s">
        <v>24</v>
      </c>
      <c r="F32" s="162">
        <v>13</v>
      </c>
      <c r="G32" s="163" t="s">
        <v>80</v>
      </c>
      <c r="H32" s="160" t="s">
        <v>110</v>
      </c>
      <c r="I32" s="160" t="s">
        <v>111</v>
      </c>
      <c r="J32" s="160">
        <v>6</v>
      </c>
      <c r="K32" s="139">
        <f>3</f>
        <v>3</v>
      </c>
      <c r="L32" s="98">
        <f>IFERROR(IF(Tabella713[[#This Row],[Data inizio]]="","",DATE($L$1,Tabella713[[#This Row],[Colonna3]],Tabella713[[#This Row],[Data inizio]])),"")</f>
        <v>44268</v>
      </c>
      <c r="M32" s="98" t="str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/>
      </c>
      <c r="N32" s="78" t="str">
        <f>TEXT(Tabella713[[#This Row],[Data piena inizio]],"ggg")</f>
        <v>sab</v>
      </c>
      <c r="O32" s="78" t="str">
        <f>TEXT(Tabella713[[#This Row],[Data piena fine]],"ggg")</f>
        <v/>
      </c>
      <c r="P32" s="78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sab</v>
      </c>
    </row>
    <row r="33" spans="2:16" ht="37.5" customHeight="1" x14ac:dyDescent="0.25">
      <c r="B33" s="133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14</v>
      </c>
      <c r="C33" s="133" t="str">
        <f t="shared" si="4"/>
        <v>Marzo</v>
      </c>
      <c r="D33" s="160"/>
      <c r="E33" s="162" t="s">
        <v>24</v>
      </c>
      <c r="F33" s="162">
        <v>14</v>
      </c>
      <c r="G33" s="163" t="s">
        <v>80</v>
      </c>
      <c r="H33" s="160" t="s">
        <v>112</v>
      </c>
      <c r="I33" s="160" t="s">
        <v>113</v>
      </c>
      <c r="J33" s="160">
        <v>1</v>
      </c>
      <c r="K33" s="139">
        <f>3</f>
        <v>3</v>
      </c>
      <c r="L33" s="98">
        <f>IFERROR(IF(Tabella713[[#This Row],[Data inizio]]="","",DATE($L$1,Tabella713[[#This Row],[Colonna3]],Tabella713[[#This Row],[Data inizio]])),"")</f>
        <v>44269</v>
      </c>
      <c r="M33" s="98" t="str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/>
      </c>
      <c r="N33" s="78" t="str">
        <f>TEXT(Tabella713[[#This Row],[Data piena inizio]],"ggg")</f>
        <v>dom</v>
      </c>
      <c r="O33" s="78" t="str">
        <f>TEXT(Tabella713[[#This Row],[Data piena fine]],"ggg")</f>
        <v/>
      </c>
      <c r="P33" s="78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dom</v>
      </c>
    </row>
    <row r="34" spans="2:16" ht="37.5" customHeight="1" x14ac:dyDescent="0.25">
      <c r="B34" s="133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14</v>
      </c>
      <c r="C34" s="133" t="str">
        <f>"Marzo"</f>
        <v>Marzo</v>
      </c>
      <c r="D34" s="160"/>
      <c r="E34" s="162" t="s">
        <v>24</v>
      </c>
      <c r="F34" s="162">
        <v>14</v>
      </c>
      <c r="G34" s="163" t="s">
        <v>80</v>
      </c>
      <c r="H34" s="160" t="s">
        <v>115</v>
      </c>
      <c r="I34" s="160" t="s">
        <v>116</v>
      </c>
      <c r="J34" s="160">
        <v>4</v>
      </c>
      <c r="K34" s="140">
        <f>3</f>
        <v>3</v>
      </c>
      <c r="L34" s="98">
        <f>IFERROR(IF(Tabella713[[#This Row],[Data inizio]]="","",DATE($L$1,Tabella713[[#This Row],[Colonna3]],Tabella713[[#This Row],[Data inizio]])),"")</f>
        <v>44269</v>
      </c>
      <c r="M34" s="98" t="str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/>
      </c>
      <c r="N34" s="79" t="str">
        <f>TEXT(Tabella713[[#This Row],[Data piena inizio]],"ggg")</f>
        <v>dom</v>
      </c>
      <c r="O34" s="79" t="str">
        <f>TEXT(Tabella713[[#This Row],[Data piena fine]],"ggg")</f>
        <v/>
      </c>
      <c r="P34" s="79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dom</v>
      </c>
    </row>
    <row r="35" spans="2:16" ht="37.5" customHeight="1" x14ac:dyDescent="0.25">
      <c r="B35" s="133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14</v>
      </c>
      <c r="C35" s="133" t="str">
        <f t="shared" ref="C35:C53" si="5">"Marzo"</f>
        <v>Marzo</v>
      </c>
      <c r="D35" s="160"/>
      <c r="E35" s="162" t="s">
        <v>25</v>
      </c>
      <c r="F35" s="162">
        <v>14</v>
      </c>
      <c r="G35" s="163" t="s">
        <v>80</v>
      </c>
      <c r="H35" s="160" t="s">
        <v>465</v>
      </c>
      <c r="I35" s="160" t="s">
        <v>466</v>
      </c>
      <c r="J35" s="160">
        <v>7</v>
      </c>
      <c r="K35" s="140">
        <f>3</f>
        <v>3</v>
      </c>
      <c r="L35" s="98">
        <f>IFERROR(IF(Tabella713[[#This Row],[Data inizio]]="","",DATE($L$1,Tabella713[[#This Row],[Colonna3]],Tabella713[[#This Row],[Data inizio]])),"")</f>
        <v>44269</v>
      </c>
      <c r="M35" s="98" t="str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/>
      </c>
      <c r="N35" s="79" t="str">
        <f>TEXT(Tabella713[[#This Row],[Data piena inizio]],"ggg")</f>
        <v>dom</v>
      </c>
      <c r="O35" s="79" t="str">
        <f>TEXT(Tabella713[[#This Row],[Data piena fine]],"ggg")</f>
        <v/>
      </c>
      <c r="P35" s="79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dom</v>
      </c>
    </row>
    <row r="36" spans="2:16" ht="37.5" customHeight="1" x14ac:dyDescent="0.25">
      <c r="B36" s="133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18 - 21</v>
      </c>
      <c r="C36" s="133" t="str">
        <f t="shared" si="5"/>
        <v>Marzo</v>
      </c>
      <c r="D36" s="160"/>
      <c r="E36" s="162" t="s">
        <v>36</v>
      </c>
      <c r="F36" s="162">
        <v>18</v>
      </c>
      <c r="G36" s="163">
        <v>21</v>
      </c>
      <c r="H36" s="160" t="s">
        <v>117</v>
      </c>
      <c r="I36" s="160" t="s">
        <v>118</v>
      </c>
      <c r="J36" s="160">
        <v>6</v>
      </c>
      <c r="K36" s="140">
        <f>3</f>
        <v>3</v>
      </c>
      <c r="L36" s="98">
        <f>IFERROR(IF(Tabella713[[#This Row],[Data inizio]]="","",DATE($L$1,Tabella713[[#This Row],[Colonna3]],Tabella713[[#This Row],[Data inizio]])),"")</f>
        <v>44273</v>
      </c>
      <c r="M36" s="98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>44276</v>
      </c>
      <c r="N36" s="79" t="str">
        <f>TEXT(Tabella713[[#This Row],[Data piena inizio]],"ggg")</f>
        <v>gio</v>
      </c>
      <c r="O36" s="79" t="str">
        <f>TEXT(Tabella713[[#This Row],[Data piena fine]],"ggg")</f>
        <v>dom</v>
      </c>
      <c r="P36" s="79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gio - dom</v>
      </c>
    </row>
    <row r="37" spans="2:16" ht="37.5" customHeight="1" x14ac:dyDescent="0.25">
      <c r="B37" s="133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18 - 21</v>
      </c>
      <c r="C37" s="133" t="str">
        <f t="shared" si="5"/>
        <v>Marzo</v>
      </c>
      <c r="D37" s="160"/>
      <c r="E37" s="162" t="s">
        <v>36</v>
      </c>
      <c r="F37" s="162">
        <v>18</v>
      </c>
      <c r="G37" s="163">
        <v>21</v>
      </c>
      <c r="H37" s="160" t="s">
        <v>119</v>
      </c>
      <c r="I37" s="160" t="s">
        <v>120</v>
      </c>
      <c r="J37" s="160">
        <v>7</v>
      </c>
      <c r="K37" s="140">
        <f>3</f>
        <v>3</v>
      </c>
      <c r="L37" s="98">
        <f>IFERROR(IF(Tabella713[[#This Row],[Data inizio]]="","",DATE($L$1,Tabella713[[#This Row],[Colonna3]],Tabella713[[#This Row],[Data inizio]])),"")</f>
        <v>44273</v>
      </c>
      <c r="M37" s="98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>44276</v>
      </c>
      <c r="N37" s="79" t="str">
        <f>TEXT(Tabella713[[#This Row],[Data piena inizio]],"ggg")</f>
        <v>gio</v>
      </c>
      <c r="O37" s="79" t="str">
        <f>TEXT(Tabella713[[#This Row],[Data piena fine]],"ggg")</f>
        <v>dom</v>
      </c>
      <c r="P37" s="79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gio - dom</v>
      </c>
    </row>
    <row r="38" spans="2:16" ht="37.5" customHeight="1" x14ac:dyDescent="0.25">
      <c r="B38" s="133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20</v>
      </c>
      <c r="C38" s="133" t="str">
        <f t="shared" si="5"/>
        <v>Marzo</v>
      </c>
      <c r="D38" s="160"/>
      <c r="E38" s="162" t="s">
        <v>24</v>
      </c>
      <c r="F38" s="162">
        <v>20</v>
      </c>
      <c r="G38" s="163" t="s">
        <v>80</v>
      </c>
      <c r="H38" s="160" t="s">
        <v>112</v>
      </c>
      <c r="I38" s="160" t="s">
        <v>121</v>
      </c>
      <c r="J38" s="160">
        <v>1</v>
      </c>
      <c r="K38" s="140">
        <f>3</f>
        <v>3</v>
      </c>
      <c r="L38" s="98">
        <f>IFERROR(IF(Tabella713[[#This Row],[Data inizio]]="","",DATE($L$1,Tabella713[[#This Row],[Colonna3]],Tabella713[[#This Row],[Data inizio]])),"")</f>
        <v>44275</v>
      </c>
      <c r="M38" s="98" t="str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/>
      </c>
      <c r="N38" s="79" t="str">
        <f>TEXT(Tabella713[[#This Row],[Data piena inizio]],"ggg")</f>
        <v>sab</v>
      </c>
      <c r="O38" s="79" t="str">
        <f>TEXT(Tabella713[[#This Row],[Data piena fine]],"ggg")</f>
        <v/>
      </c>
      <c r="P38" s="79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sab</v>
      </c>
    </row>
    <row r="39" spans="2:16" ht="37.5" customHeight="1" x14ac:dyDescent="0.25">
      <c r="B39" s="133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20 - 21</v>
      </c>
      <c r="C39" s="133" t="str">
        <f t="shared" si="5"/>
        <v>Marzo</v>
      </c>
      <c r="D39" s="160"/>
      <c r="E39" s="162" t="s">
        <v>19</v>
      </c>
      <c r="F39" s="162">
        <v>20</v>
      </c>
      <c r="G39" s="163">
        <v>21</v>
      </c>
      <c r="H39" s="160" t="s">
        <v>122</v>
      </c>
      <c r="I39" s="160" t="s">
        <v>123</v>
      </c>
      <c r="J39" s="160">
        <v>1</v>
      </c>
      <c r="K39" s="140">
        <f>3</f>
        <v>3</v>
      </c>
      <c r="L39" s="98">
        <f>IFERROR(IF(Tabella713[[#This Row],[Data inizio]]="","",DATE($L$1,Tabella713[[#This Row],[Colonna3]],Tabella713[[#This Row],[Data inizio]])),"")</f>
        <v>44275</v>
      </c>
      <c r="M39" s="98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>44276</v>
      </c>
      <c r="N39" s="79" t="str">
        <f>TEXT(Tabella713[[#This Row],[Data piena inizio]],"ggg")</f>
        <v>sab</v>
      </c>
      <c r="O39" s="79" t="str">
        <f>TEXT(Tabella713[[#This Row],[Data piena fine]],"ggg")</f>
        <v>dom</v>
      </c>
      <c r="P39" s="79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sab - dom</v>
      </c>
    </row>
    <row r="40" spans="2:16" ht="37.5" customHeight="1" x14ac:dyDescent="0.25">
      <c r="B40" s="133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20 - 21</v>
      </c>
      <c r="C40" s="133" t="str">
        <f t="shared" si="5"/>
        <v>Marzo</v>
      </c>
      <c r="D40" s="160"/>
      <c r="E40" s="162" t="s">
        <v>19</v>
      </c>
      <c r="F40" s="162">
        <v>20</v>
      </c>
      <c r="G40" s="163">
        <v>21</v>
      </c>
      <c r="H40" s="160" t="s">
        <v>124</v>
      </c>
      <c r="I40" s="160" t="s">
        <v>125</v>
      </c>
      <c r="J40" s="160">
        <v>2</v>
      </c>
      <c r="K40" s="140">
        <f>3</f>
        <v>3</v>
      </c>
      <c r="L40" s="98">
        <f>IFERROR(IF(Tabella713[[#This Row],[Data inizio]]="","",DATE($L$1,Tabella713[[#This Row],[Colonna3]],Tabella713[[#This Row],[Data inizio]])),"")</f>
        <v>44275</v>
      </c>
      <c r="M40" s="98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>44276</v>
      </c>
      <c r="N40" s="79" t="str">
        <f>TEXT(Tabella713[[#This Row],[Data piena inizio]],"ggg")</f>
        <v>sab</v>
      </c>
      <c r="O40" s="79" t="str">
        <f>TEXT(Tabella713[[#This Row],[Data piena fine]],"ggg")</f>
        <v>dom</v>
      </c>
      <c r="P40" s="79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sab - dom</v>
      </c>
    </row>
    <row r="41" spans="2:16" ht="37.5" customHeight="1" x14ac:dyDescent="0.25">
      <c r="B41" s="133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20</v>
      </c>
      <c r="C41" s="133" t="str">
        <f t="shared" si="5"/>
        <v>Marzo</v>
      </c>
      <c r="D41" s="160"/>
      <c r="E41" s="162" t="s">
        <v>23</v>
      </c>
      <c r="F41" s="162">
        <v>20</v>
      </c>
      <c r="G41" s="163" t="s">
        <v>80</v>
      </c>
      <c r="H41" s="160" t="s">
        <v>71</v>
      </c>
      <c r="I41" s="160" t="s">
        <v>466</v>
      </c>
      <c r="J41" s="160">
        <v>7</v>
      </c>
      <c r="K41" s="140">
        <f>3</f>
        <v>3</v>
      </c>
      <c r="L41" s="98">
        <f>IFERROR(IF(Tabella713[[#This Row],[Data inizio]]="","",DATE($L$1,Tabella713[[#This Row],[Colonna3]],Tabella713[[#This Row],[Data inizio]])),"")</f>
        <v>44275</v>
      </c>
      <c r="M41" s="98" t="str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/>
      </c>
      <c r="N41" s="79" t="str">
        <f>TEXT(Tabella713[[#This Row],[Data piena inizio]],"ggg")</f>
        <v>sab</v>
      </c>
      <c r="O41" s="79" t="str">
        <f>TEXT(Tabella713[[#This Row],[Data piena fine]],"ggg")</f>
        <v/>
      </c>
      <c r="P41" s="79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sab</v>
      </c>
    </row>
    <row r="42" spans="2:16" ht="37.5" customHeight="1" x14ac:dyDescent="0.25">
      <c r="B42" s="133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21</v>
      </c>
      <c r="C42" s="133" t="str">
        <f t="shared" si="5"/>
        <v>Marzo</v>
      </c>
      <c r="D42" s="160"/>
      <c r="E42" s="162" t="s">
        <v>25</v>
      </c>
      <c r="F42" s="162">
        <v>21</v>
      </c>
      <c r="G42" s="163" t="s">
        <v>80</v>
      </c>
      <c r="H42" s="160" t="s">
        <v>63</v>
      </c>
      <c r="I42" s="160" t="s">
        <v>127</v>
      </c>
      <c r="J42" s="160">
        <v>4</v>
      </c>
      <c r="K42" s="140">
        <f>3</f>
        <v>3</v>
      </c>
      <c r="L42" s="98">
        <f>IFERROR(IF(Tabella713[[#This Row],[Data inizio]]="","",DATE($L$1,Tabella713[[#This Row],[Colonna3]],Tabella713[[#This Row],[Data inizio]])),"")</f>
        <v>44276</v>
      </c>
      <c r="M42" s="98" t="str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/>
      </c>
      <c r="N42" s="79" t="str">
        <f>TEXT(Tabella713[[#This Row],[Data piena inizio]],"ggg")</f>
        <v>dom</v>
      </c>
      <c r="O42" s="79" t="str">
        <f>TEXT(Tabella713[[#This Row],[Data piena fine]],"ggg")</f>
        <v/>
      </c>
      <c r="P42" s="79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dom</v>
      </c>
    </row>
    <row r="43" spans="2:16" ht="37.5" customHeight="1" x14ac:dyDescent="0.25">
      <c r="B43" s="133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21</v>
      </c>
      <c r="C43" s="133" t="str">
        <f t="shared" si="5"/>
        <v>Marzo</v>
      </c>
      <c r="D43" s="160"/>
      <c r="E43" s="162" t="s">
        <v>25</v>
      </c>
      <c r="F43" s="162">
        <v>21</v>
      </c>
      <c r="G43" s="163" t="s">
        <v>80</v>
      </c>
      <c r="H43" s="160" t="s">
        <v>63</v>
      </c>
      <c r="I43" s="160" t="s">
        <v>51</v>
      </c>
      <c r="J43" s="160">
        <v>5</v>
      </c>
      <c r="K43" s="140">
        <f>3</f>
        <v>3</v>
      </c>
      <c r="L43" s="98">
        <f>IFERROR(IF(Tabella713[[#This Row],[Data inizio]]="","",DATE($L$1,Tabella713[[#This Row],[Colonna3]],Tabella713[[#This Row],[Data inizio]])),"")</f>
        <v>44276</v>
      </c>
      <c r="M43" s="98" t="str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/>
      </c>
      <c r="N43" s="79" t="str">
        <f>TEXT(Tabella713[[#This Row],[Data piena inizio]],"ggg")</f>
        <v>dom</v>
      </c>
      <c r="O43" s="79" t="str">
        <f>TEXT(Tabella713[[#This Row],[Data piena fine]],"ggg")</f>
        <v/>
      </c>
      <c r="P43" s="79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dom</v>
      </c>
    </row>
    <row r="44" spans="2:16" ht="37.5" customHeight="1" x14ac:dyDescent="0.25">
      <c r="B44" s="133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21</v>
      </c>
      <c r="C44" s="133" t="str">
        <f t="shared" si="5"/>
        <v>Marzo</v>
      </c>
      <c r="D44" s="160"/>
      <c r="E44" s="162" t="s">
        <v>25</v>
      </c>
      <c r="F44" s="162">
        <v>21</v>
      </c>
      <c r="G44" s="163" t="s">
        <v>80</v>
      </c>
      <c r="H44" s="160" t="s">
        <v>64</v>
      </c>
      <c r="I44" s="160" t="s">
        <v>50</v>
      </c>
      <c r="J44" s="160">
        <v>6</v>
      </c>
      <c r="K44" s="140">
        <f>3</f>
        <v>3</v>
      </c>
      <c r="L44" s="98">
        <f>IFERROR(IF(Tabella713[[#This Row],[Data inizio]]="","",DATE($L$1,Tabella713[[#This Row],[Colonna3]],Tabella713[[#This Row],[Data inizio]])),"")</f>
        <v>44276</v>
      </c>
      <c r="M44" s="98" t="str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/>
      </c>
      <c r="N44" s="79" t="str">
        <f>TEXT(Tabella713[[#This Row],[Data piena inizio]],"ggg")</f>
        <v>dom</v>
      </c>
      <c r="O44" s="79" t="str">
        <f>TEXT(Tabella713[[#This Row],[Data piena fine]],"ggg")</f>
        <v/>
      </c>
      <c r="P44" s="79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dom</v>
      </c>
    </row>
    <row r="45" spans="2:16" ht="37.5" customHeight="1" x14ac:dyDescent="0.25">
      <c r="B45" s="133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21</v>
      </c>
      <c r="C45" s="133" t="str">
        <f t="shared" si="5"/>
        <v>Marzo</v>
      </c>
      <c r="D45" s="160"/>
      <c r="E45" s="162" t="s">
        <v>23</v>
      </c>
      <c r="F45" s="162">
        <v>21</v>
      </c>
      <c r="G45" s="163"/>
      <c r="H45" s="160" t="s">
        <v>467</v>
      </c>
      <c r="I45" s="160" t="s">
        <v>308</v>
      </c>
      <c r="J45" s="160">
        <v>7</v>
      </c>
      <c r="K45" s="140">
        <f>3</f>
        <v>3</v>
      </c>
      <c r="L45" s="98">
        <f>IFERROR(IF(Tabella713[[#This Row],[Data inizio]]="","",DATE($L$1,Tabella713[[#This Row],[Colonna3]],Tabella713[[#This Row],[Data inizio]])),"")</f>
        <v>44276</v>
      </c>
      <c r="M45" s="98" t="str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/>
      </c>
      <c r="N45" s="79" t="str">
        <f>TEXT(Tabella713[[#This Row],[Data piena inizio]],"ggg")</f>
        <v>dom</v>
      </c>
      <c r="O45" s="79" t="str">
        <f>TEXT(Tabella713[[#This Row],[Data piena fine]],"ggg")</f>
        <v/>
      </c>
      <c r="P45" s="79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dom</v>
      </c>
    </row>
    <row r="46" spans="2:16" ht="37.5" customHeight="1" x14ac:dyDescent="0.25">
      <c r="B46" s="133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21</v>
      </c>
      <c r="C46" s="133" t="str">
        <f t="shared" si="5"/>
        <v>Marzo</v>
      </c>
      <c r="D46" s="160"/>
      <c r="E46" s="162" t="s">
        <v>23</v>
      </c>
      <c r="F46" s="162">
        <v>21</v>
      </c>
      <c r="G46" s="163" t="s">
        <v>80</v>
      </c>
      <c r="H46" s="160" t="s">
        <v>71</v>
      </c>
      <c r="I46" s="160" t="s">
        <v>468</v>
      </c>
      <c r="J46" s="160">
        <v>7</v>
      </c>
      <c r="K46" s="140">
        <f>3</f>
        <v>3</v>
      </c>
      <c r="L46" s="98">
        <f>IFERROR(IF(Tabella713[[#This Row],[Data inizio]]="","",DATE($L$1,Tabella713[[#This Row],[Colonna3]],Tabella713[[#This Row],[Data inizio]])),"")</f>
        <v>44276</v>
      </c>
      <c r="M46" s="98" t="str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/>
      </c>
      <c r="N46" s="79" t="str">
        <f>TEXT(Tabella713[[#This Row],[Data piena inizio]],"ggg")</f>
        <v>dom</v>
      </c>
      <c r="O46" s="79" t="str">
        <f>TEXT(Tabella713[[#This Row],[Data piena fine]],"ggg")</f>
        <v/>
      </c>
      <c r="P46" s="79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dom</v>
      </c>
    </row>
    <row r="47" spans="2:16" ht="37.5" customHeight="1" x14ac:dyDescent="0.25">
      <c r="B47" s="133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26 - 28</v>
      </c>
      <c r="C47" s="133" t="str">
        <f t="shared" si="5"/>
        <v>Marzo</v>
      </c>
      <c r="D47" s="160"/>
      <c r="E47" s="162" t="s">
        <v>72</v>
      </c>
      <c r="F47" s="162">
        <v>26</v>
      </c>
      <c r="G47" s="163">
        <v>28</v>
      </c>
      <c r="H47" s="160" t="s">
        <v>52</v>
      </c>
      <c r="I47" s="160" t="s">
        <v>53</v>
      </c>
      <c r="J47" s="160">
        <v>3</v>
      </c>
      <c r="K47" s="140">
        <f>3</f>
        <v>3</v>
      </c>
      <c r="L47" s="98">
        <f>IFERROR(IF(Tabella713[[#This Row],[Data inizio]]="","",DATE($L$1,Tabella713[[#This Row],[Colonna3]],Tabella713[[#This Row],[Data inizio]])),"")</f>
        <v>44281</v>
      </c>
      <c r="M47" s="98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>44283</v>
      </c>
      <c r="N47" s="79" t="str">
        <f>TEXT(Tabella713[[#This Row],[Data piena inizio]],"ggg")</f>
        <v>ven</v>
      </c>
      <c r="O47" s="79" t="str">
        <f>TEXT(Tabella713[[#This Row],[Data piena fine]],"ggg")</f>
        <v>dom</v>
      </c>
      <c r="P47" s="79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ven - dom</v>
      </c>
    </row>
    <row r="48" spans="2:16" ht="37.5" customHeight="1" x14ac:dyDescent="0.25">
      <c r="B48" s="133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26 - 27</v>
      </c>
      <c r="C48" s="133" t="str">
        <f t="shared" si="5"/>
        <v>Marzo</v>
      </c>
      <c r="D48" s="160"/>
      <c r="E48" s="162" t="s">
        <v>19</v>
      </c>
      <c r="F48" s="162">
        <v>26</v>
      </c>
      <c r="G48" s="163">
        <v>27</v>
      </c>
      <c r="H48" s="160" t="s">
        <v>70</v>
      </c>
      <c r="I48" s="160" t="s">
        <v>60</v>
      </c>
      <c r="J48" s="160">
        <v>4</v>
      </c>
      <c r="K48" s="140">
        <f>3</f>
        <v>3</v>
      </c>
      <c r="L48" s="98">
        <f>IFERROR(IF(Tabella713[[#This Row],[Data inizio]]="","",DATE($L$1,Tabella713[[#This Row],[Colonna3]],Tabella713[[#This Row],[Data inizio]])),"")</f>
        <v>44281</v>
      </c>
      <c r="M48" s="98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>44282</v>
      </c>
      <c r="N48" s="79" t="str">
        <f>TEXT(Tabella713[[#This Row],[Data piena inizio]],"ggg")</f>
        <v>ven</v>
      </c>
      <c r="O48" s="79" t="str">
        <f>TEXT(Tabella713[[#This Row],[Data piena fine]],"ggg")</f>
        <v>sab</v>
      </c>
      <c r="P48" s="79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ven - sab</v>
      </c>
    </row>
    <row r="49" spans="1:17" s="80" customFormat="1" ht="37.5" customHeight="1" x14ac:dyDescent="0.25">
      <c r="A49" s="129"/>
      <c r="B49" s="133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27</v>
      </c>
      <c r="C49" s="133" t="str">
        <f t="shared" si="5"/>
        <v>Marzo</v>
      </c>
      <c r="D49" s="160"/>
      <c r="E49" s="162" t="s">
        <v>25</v>
      </c>
      <c r="F49" s="162">
        <v>27</v>
      </c>
      <c r="G49" s="163" t="s">
        <v>80</v>
      </c>
      <c r="H49" s="160" t="s">
        <v>63</v>
      </c>
      <c r="I49" s="160" t="s">
        <v>54</v>
      </c>
      <c r="J49" s="160">
        <v>1</v>
      </c>
      <c r="K49" s="140">
        <f>3</f>
        <v>3</v>
      </c>
      <c r="L49" s="98">
        <f>IFERROR(IF(Tabella713[[#This Row],[Data inizio]]="","",DATE($L$1,Tabella713[[#This Row],[Colonna3]],Tabella713[[#This Row],[Data inizio]])),"")</f>
        <v>44282</v>
      </c>
      <c r="M49" s="98" t="str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/>
      </c>
      <c r="N49" s="79" t="str">
        <f>TEXT(Tabella713[[#This Row],[Data piena inizio]],"ggg")</f>
        <v>sab</v>
      </c>
      <c r="O49" s="79" t="str">
        <f>TEXT(Tabella713[[#This Row],[Data piena fine]],"ggg")</f>
        <v/>
      </c>
      <c r="P49" s="79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sab</v>
      </c>
    </row>
    <row r="50" spans="1:17" ht="37.5" customHeight="1" x14ac:dyDescent="0.25">
      <c r="B50" s="133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27</v>
      </c>
      <c r="C50" s="133" t="str">
        <f t="shared" si="5"/>
        <v>Marzo</v>
      </c>
      <c r="D50" s="160"/>
      <c r="E50" s="162" t="s">
        <v>23</v>
      </c>
      <c r="F50" s="162">
        <v>27</v>
      </c>
      <c r="G50" s="163" t="s">
        <v>80</v>
      </c>
      <c r="H50" s="160" t="s">
        <v>469</v>
      </c>
      <c r="I50" s="160" t="s">
        <v>206</v>
      </c>
      <c r="J50" s="160">
        <v>7</v>
      </c>
      <c r="K50" s="140">
        <f>3</f>
        <v>3</v>
      </c>
      <c r="L50" s="98">
        <f>IFERROR(IF(Tabella713[[#This Row],[Data inizio]]="","",DATE($L$1,Tabella713[[#This Row],[Colonna3]],Tabella713[[#This Row],[Data inizio]])),"")</f>
        <v>44282</v>
      </c>
      <c r="M50" s="98" t="str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/>
      </c>
      <c r="N50" s="79" t="str">
        <f>TEXT(Tabella713[[#This Row],[Data piena inizio]],"ggg")</f>
        <v>sab</v>
      </c>
      <c r="O50" s="79" t="str">
        <f>TEXT(Tabella713[[#This Row],[Data piena fine]],"ggg")</f>
        <v/>
      </c>
      <c r="P50" s="79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sab</v>
      </c>
    </row>
    <row r="51" spans="1:17" ht="37.5" customHeight="1" x14ac:dyDescent="0.25">
      <c r="B51" s="133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28</v>
      </c>
      <c r="C51" s="133" t="str">
        <f t="shared" si="5"/>
        <v>Marzo</v>
      </c>
      <c r="D51" s="160"/>
      <c r="E51" s="162" t="s">
        <v>24</v>
      </c>
      <c r="F51" s="162">
        <v>28</v>
      </c>
      <c r="G51" s="163" t="s">
        <v>80</v>
      </c>
      <c r="H51" s="160" t="s">
        <v>66</v>
      </c>
      <c r="I51" s="160" t="s">
        <v>578</v>
      </c>
      <c r="J51" s="160">
        <v>5</v>
      </c>
      <c r="K51" s="140">
        <f>3</f>
        <v>3</v>
      </c>
      <c r="L51" s="98">
        <f>IFERROR(IF(Tabella713[[#This Row],[Data inizio]]="","",DATE($L$1,Tabella713[[#This Row],[Colonna3]],Tabella713[[#This Row],[Data inizio]])),"")</f>
        <v>44283</v>
      </c>
      <c r="M51" s="98" t="str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/>
      </c>
      <c r="N51" s="79" t="str">
        <f>TEXT(Tabella713[[#This Row],[Data piena inizio]],"ggg")</f>
        <v>dom</v>
      </c>
      <c r="O51" s="79" t="str">
        <f>TEXT(Tabella713[[#This Row],[Data piena fine]],"ggg")</f>
        <v/>
      </c>
      <c r="P51" s="79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dom</v>
      </c>
    </row>
    <row r="52" spans="1:17" ht="37.5" customHeight="1" x14ac:dyDescent="0.25">
      <c r="B52" s="133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28</v>
      </c>
      <c r="C52" s="133" t="str">
        <f t="shared" si="5"/>
        <v>Marzo</v>
      </c>
      <c r="D52" s="160"/>
      <c r="E52" s="162" t="s">
        <v>24</v>
      </c>
      <c r="F52" s="162">
        <v>28</v>
      </c>
      <c r="G52" s="163" t="s">
        <v>80</v>
      </c>
      <c r="H52" s="160" t="s">
        <v>79</v>
      </c>
      <c r="I52" s="160" t="s">
        <v>58</v>
      </c>
      <c r="J52" s="160">
        <v>6</v>
      </c>
      <c r="K52" s="140">
        <f>3</f>
        <v>3</v>
      </c>
      <c r="L52" s="98">
        <f>IFERROR(IF(Tabella713[[#This Row],[Data inizio]]="","",DATE($L$1,Tabella713[[#This Row],[Colonna3]],Tabella713[[#This Row],[Data inizio]])),"")</f>
        <v>44283</v>
      </c>
      <c r="M52" s="98" t="str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/>
      </c>
      <c r="N52" s="79" t="str">
        <f>TEXT(Tabella713[[#This Row],[Data piena inizio]],"ggg")</f>
        <v>dom</v>
      </c>
      <c r="O52" s="79" t="str">
        <f>TEXT(Tabella713[[#This Row],[Data piena fine]],"ggg")</f>
        <v/>
      </c>
      <c r="P52" s="79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dom</v>
      </c>
    </row>
    <row r="53" spans="1:17" ht="37.5" customHeight="1" x14ac:dyDescent="0.25">
      <c r="B53" s="133" t="str">
        <f>IF(Tabella713[[#This Row],[Data inizio]]="","",IF(AND(Tabella713[[#This Row],[Tipologia]]&lt;&gt;"",Tabella713[[#This Row],[Data fine]]&lt;&gt;""),CONCATENATE(Tabella713[[#This Row],[Data inizio]]," - ",Tabella713[[#This Row],[Data fine]]),IF(AND(Tabella713[[#This Row],[Tipologia]]&lt;&gt;"",Tabella713[[#This Row],[Data fine]]=""),CONCATENATE(Tabella713[[#This Row],[Data inizio]]))))</f>
        <v>28</v>
      </c>
      <c r="C53" s="133" t="str">
        <f t="shared" si="5"/>
        <v>Marzo</v>
      </c>
      <c r="D53" s="160"/>
      <c r="E53" s="162" t="s">
        <v>23</v>
      </c>
      <c r="F53" s="162">
        <v>28</v>
      </c>
      <c r="G53" s="163" t="s">
        <v>80</v>
      </c>
      <c r="H53" s="160" t="s">
        <v>71</v>
      </c>
      <c r="I53" s="160" t="s">
        <v>352</v>
      </c>
      <c r="J53" s="160">
        <v>7</v>
      </c>
      <c r="K53" s="140">
        <f>3</f>
        <v>3</v>
      </c>
      <c r="L53" s="98">
        <f>IFERROR(IF(Tabella713[[#This Row],[Data inizio]]="","",DATE($L$1,Tabella713[[#This Row],[Colonna3]],Tabella713[[#This Row],[Data inizio]])),"")</f>
        <v>44283</v>
      </c>
      <c r="M53" s="98" t="str">
        <f>IF(Tabella713[[#This Row],[Data fine]]="1° Aprile",Tabella713[[#This Row],[Data piena inizio]]+1,IF(Tabella713[[#This Row],[Data fine]]="2 Aprile",Tabella713[[#This Row],[Data piena inizio]]+2,IF(Tabella713[[#This Row],[Data fine]]="3 Aprile",Tabella713[[#This Row],[Data piena inizio]]+3,IF(Tabella713[[#This Row],[Data fine]]="","",DATE($L$1,Tabella713[[#This Row],[Colonna3]],Tabella713[[#This Row],[Data fine]])))))</f>
        <v/>
      </c>
      <c r="N53" s="79" t="str">
        <f>TEXT(Tabella713[[#This Row],[Data piena inizio]],"ggg")</f>
        <v>dom</v>
      </c>
      <c r="O53" s="79" t="str">
        <f>TEXT(Tabella713[[#This Row],[Data piena fine]],"ggg")</f>
        <v/>
      </c>
      <c r="P53" s="79" t="str">
        <f>IFERROR(IF(AND(Tabella713[[#This Row],[Giorno inizio]]="",Tabella713[[#This Row],[Giorno fine]]=""),"",IF(Tabella713[[#This Row],[Giorno fine]]="",Tabella713[[#This Row],[Giorno inizio]],CONCATENATE(Tabella713[[#This Row],[Giorno inizio]]," - ",Tabella713[[#This Row],[Giorno fine]]))),"")</f>
        <v>dom</v>
      </c>
    </row>
    <row r="54" spans="1:17" ht="37.5" customHeight="1" x14ac:dyDescent="0.25">
      <c r="B54" s="132" t="s">
        <v>29</v>
      </c>
      <c r="C54" s="134" t="s">
        <v>35</v>
      </c>
      <c r="D54" s="164" t="s">
        <v>18</v>
      </c>
      <c r="E54" s="164" t="s">
        <v>17</v>
      </c>
      <c r="F54" s="165" t="s">
        <v>73</v>
      </c>
      <c r="G54" s="166" t="s">
        <v>74</v>
      </c>
      <c r="H54" s="167" t="s">
        <v>31</v>
      </c>
      <c r="I54" s="164" t="s">
        <v>10</v>
      </c>
      <c r="J54" s="164" t="s">
        <v>26</v>
      </c>
      <c r="K54" s="141" t="s">
        <v>454</v>
      </c>
      <c r="L54" s="104" t="s">
        <v>549</v>
      </c>
      <c r="M54" s="104" t="s">
        <v>550</v>
      </c>
      <c r="N54" s="104" t="s">
        <v>551</v>
      </c>
      <c r="O54" s="104" t="s">
        <v>552</v>
      </c>
      <c r="P54" s="104" t="s">
        <v>30</v>
      </c>
    </row>
    <row r="55" spans="1:17" ht="37.5" customHeight="1" x14ac:dyDescent="0.25">
      <c r="B55" s="133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/>
      </c>
      <c r="C55" s="134" t="str">
        <f t="shared" ref="C55:C56" si="6">"Aprile"</f>
        <v>Aprile</v>
      </c>
      <c r="D55" s="156"/>
      <c r="E55" s="168"/>
      <c r="F55" s="168"/>
      <c r="G55" s="169" t="s">
        <v>80</v>
      </c>
      <c r="H55" s="170" t="s">
        <v>2</v>
      </c>
      <c r="I55" s="168"/>
      <c r="J55" s="171"/>
      <c r="K55" s="139">
        <f>4</f>
        <v>4</v>
      </c>
      <c r="L55" s="89" t="str">
        <f>IFERROR(IF(Tabella27[[#This Row],[Data inizio]]="","",DATE($L$1,Tabella27[[#This Row],[Colonna3]],Tabella27[[#This Row],[Data inizio]])),"")</f>
        <v/>
      </c>
      <c r="M55" s="89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55" s="108" t="str">
        <f>TEXT(Tabella27[[#This Row],[Data piena inizio]],"ggg")</f>
        <v/>
      </c>
      <c r="O55" s="90" t="str">
        <f>TEXT(Tabella27[[#This Row],[Data piena fine]],"ggg")</f>
        <v/>
      </c>
      <c r="P55" s="90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/>
      </c>
    </row>
    <row r="56" spans="1:17" ht="37.5" customHeight="1" x14ac:dyDescent="0.25">
      <c r="B56" s="133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1 - 3</v>
      </c>
      <c r="C56" s="133" t="str">
        <f t="shared" si="6"/>
        <v>Aprile</v>
      </c>
      <c r="D56" s="160"/>
      <c r="E56" s="160" t="s">
        <v>61</v>
      </c>
      <c r="F56" s="160">
        <v>1</v>
      </c>
      <c r="G56" s="161" t="s">
        <v>393</v>
      </c>
      <c r="H56" s="160" t="s">
        <v>579</v>
      </c>
      <c r="I56" s="160" t="s">
        <v>152</v>
      </c>
      <c r="J56" s="160">
        <v>6</v>
      </c>
      <c r="K56" s="142">
        <f>4</f>
        <v>4</v>
      </c>
      <c r="L56" s="89">
        <f>IFERROR(IF(Tabella27[[#This Row],[Data inizio]]="","",DATE($L$1,Tabella27[[#This Row],[Colonna3]],Tabella27[[#This Row],[Data inizio]])),"")</f>
        <v>44287</v>
      </c>
      <c r="M56" s="89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>44289</v>
      </c>
      <c r="N56" s="90" t="str">
        <f>TEXT(Tabella27[[#This Row],[Data piena inizio]],"ggg")</f>
        <v>gio</v>
      </c>
      <c r="O56" s="90" t="str">
        <f>TEXT(Tabella27[[#This Row],[Data piena fine]],"ggg")</f>
        <v>sab</v>
      </c>
      <c r="P56" s="90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gio - sab</v>
      </c>
    </row>
    <row r="57" spans="1:17" ht="37.5" customHeight="1" x14ac:dyDescent="0.25">
      <c r="B57" s="133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2</v>
      </c>
      <c r="C57" s="133" t="str">
        <f t="shared" ref="C57:C63" si="7">"Aprile"</f>
        <v>Aprile</v>
      </c>
      <c r="D57" s="160"/>
      <c r="E57" s="162" t="s">
        <v>24</v>
      </c>
      <c r="F57" s="162">
        <v>2</v>
      </c>
      <c r="G57" s="163" t="s">
        <v>80</v>
      </c>
      <c r="H57" s="160" t="s">
        <v>131</v>
      </c>
      <c r="I57" s="160" t="s">
        <v>132</v>
      </c>
      <c r="J57" s="160">
        <v>4</v>
      </c>
      <c r="K57" s="137">
        <f>4</f>
        <v>4</v>
      </c>
      <c r="L57" s="98">
        <f>IFERROR(IF(Tabella27[[#This Row],[Data inizio]]="","",DATE($L$1,Tabella27[[#This Row],[Colonna3]],Tabella27[[#This Row],[Data inizio]])),"")</f>
        <v>44288</v>
      </c>
      <c r="M57" s="98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57" s="78" t="str">
        <f>TEXT(Tabella27[[#This Row],[Data piena inizio]],"ggg")</f>
        <v>ven</v>
      </c>
      <c r="O57" s="78" t="str">
        <f>TEXT(Tabella27[[#This Row],[Data piena fine]],"ggg")</f>
        <v/>
      </c>
      <c r="P57" s="78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ven</v>
      </c>
    </row>
    <row r="58" spans="1:17" ht="37.5" customHeight="1" x14ac:dyDescent="0.25">
      <c r="B58" s="133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2 - 3</v>
      </c>
      <c r="C58" s="133" t="str">
        <f t="shared" si="7"/>
        <v>Aprile</v>
      </c>
      <c r="D58" s="160"/>
      <c r="E58" s="162" t="s">
        <v>19</v>
      </c>
      <c r="F58" s="162">
        <v>2</v>
      </c>
      <c r="G58" s="163" t="s">
        <v>393</v>
      </c>
      <c r="H58" s="160" t="s">
        <v>19</v>
      </c>
      <c r="I58" s="160" t="s">
        <v>161</v>
      </c>
      <c r="J58" s="160">
        <v>4</v>
      </c>
      <c r="K58" s="137">
        <f>4</f>
        <v>4</v>
      </c>
      <c r="L58" s="98">
        <f>IFERROR(IF(Tabella27[[#This Row],[Data inizio]]="","",DATE($L$1,Tabella27[[#This Row],[Colonna3]],Tabella27[[#This Row],[Data inizio]])),"")</f>
        <v>44288</v>
      </c>
      <c r="M58" s="98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>44289</v>
      </c>
      <c r="N58" s="78" t="str">
        <f>TEXT(Tabella27[[#This Row],[Data piena inizio]],"ggg")</f>
        <v>ven</v>
      </c>
      <c r="O58" s="78" t="str">
        <f>TEXT(Tabella27[[#This Row],[Data piena fine]],"ggg")</f>
        <v>sab</v>
      </c>
      <c r="P58" s="78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ven - sab</v>
      </c>
    </row>
    <row r="59" spans="1:17" ht="37.5" customHeight="1" x14ac:dyDescent="0.25">
      <c r="B59" s="133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3</v>
      </c>
      <c r="C59" s="133" t="str">
        <f t="shared" si="7"/>
        <v>Aprile</v>
      </c>
      <c r="D59" s="160"/>
      <c r="E59" s="162" t="s">
        <v>24</v>
      </c>
      <c r="F59" s="162">
        <v>3</v>
      </c>
      <c r="G59" s="163" t="s">
        <v>80</v>
      </c>
      <c r="H59" s="160" t="s">
        <v>112</v>
      </c>
      <c r="I59" s="160" t="s">
        <v>133</v>
      </c>
      <c r="J59" s="160">
        <v>4</v>
      </c>
      <c r="K59" s="137">
        <f>4</f>
        <v>4</v>
      </c>
      <c r="L59" s="98">
        <f>IFERROR(IF(Tabella27[[#This Row],[Data inizio]]="","",DATE($L$1,Tabella27[[#This Row],[Colonna3]],Tabella27[[#This Row],[Data inizio]])),"")</f>
        <v>44289</v>
      </c>
      <c r="M59" s="98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59" s="78" t="str">
        <f>TEXT(Tabella27[[#This Row],[Data piena inizio]],"ggg")</f>
        <v>sab</v>
      </c>
      <c r="O59" s="78" t="str">
        <f>TEXT(Tabella27[[#This Row],[Data piena fine]],"ggg")</f>
        <v/>
      </c>
      <c r="P59" s="78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sab</v>
      </c>
    </row>
    <row r="60" spans="1:17" ht="37.5" customHeight="1" x14ac:dyDescent="0.25">
      <c r="B60" s="133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4 - 5</v>
      </c>
      <c r="C60" s="133" t="str">
        <f t="shared" si="7"/>
        <v>Aprile</v>
      </c>
      <c r="D60" s="160"/>
      <c r="E60" s="162" t="s">
        <v>19</v>
      </c>
      <c r="F60" s="172">
        <v>4</v>
      </c>
      <c r="G60" s="163">
        <v>5</v>
      </c>
      <c r="H60" s="160" t="s">
        <v>580</v>
      </c>
      <c r="I60" s="160" t="s">
        <v>581</v>
      </c>
      <c r="J60" s="160">
        <v>4</v>
      </c>
      <c r="K60" s="137">
        <f>4</f>
        <v>4</v>
      </c>
      <c r="L60" s="98">
        <f>IFERROR(IF(Tabella27[[#This Row],[Data inizio]]="","",DATE($L$1,Tabella27[[#This Row],[Colonna3]],Tabella27[[#This Row],[Data inizio]])),"")</f>
        <v>44290</v>
      </c>
      <c r="M60" s="98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>44291</v>
      </c>
      <c r="N60" s="78" t="str">
        <f>TEXT(Tabella27[[#This Row],[Data piena inizio]],"ggg")</f>
        <v>dom</v>
      </c>
      <c r="O60" s="78" t="str">
        <f>TEXT(Tabella27[[#This Row],[Data piena fine]],"ggg")</f>
        <v>lun</v>
      </c>
      <c r="P60" s="78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dom - lun</v>
      </c>
    </row>
    <row r="61" spans="1:17" ht="37.5" customHeight="1" x14ac:dyDescent="0.25">
      <c r="B61" s="133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6</v>
      </c>
      <c r="C61" s="133" t="str">
        <f t="shared" si="7"/>
        <v>Aprile</v>
      </c>
      <c r="D61" s="160"/>
      <c r="E61" s="162" t="s">
        <v>23</v>
      </c>
      <c r="F61" s="162">
        <v>6</v>
      </c>
      <c r="G61" s="163" t="s">
        <v>80</v>
      </c>
      <c r="H61" s="160" t="s">
        <v>472</v>
      </c>
      <c r="I61" s="160" t="s">
        <v>137</v>
      </c>
      <c r="J61" s="160">
        <v>2</v>
      </c>
      <c r="K61" s="137">
        <f>4</f>
        <v>4</v>
      </c>
      <c r="L61" s="98">
        <f>IFERROR(IF(Tabella27[[#This Row],[Data inizio]]="","",DATE($L$1,Tabella27[[#This Row],[Colonna3]],Tabella27[[#This Row],[Data inizio]])),"")</f>
        <v>44292</v>
      </c>
      <c r="M61" s="98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61" s="78" t="str">
        <f>TEXT(Tabella27[[#This Row],[Data piena inizio]],"ggg")</f>
        <v>mar</v>
      </c>
      <c r="O61" s="78" t="str">
        <f>TEXT(Tabella27[[#This Row],[Data piena fine]],"ggg")</f>
        <v/>
      </c>
      <c r="P61" s="78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mar</v>
      </c>
    </row>
    <row r="62" spans="1:17" ht="37.5" customHeight="1" x14ac:dyDescent="0.25">
      <c r="B62" s="133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6</v>
      </c>
      <c r="C62" s="133" t="str">
        <f t="shared" si="7"/>
        <v>Aprile</v>
      </c>
      <c r="D62" s="160"/>
      <c r="E62" s="162" t="s">
        <v>25</v>
      </c>
      <c r="F62" s="162">
        <v>6</v>
      </c>
      <c r="G62" s="163" t="s">
        <v>80</v>
      </c>
      <c r="H62" s="160" t="s">
        <v>470</v>
      </c>
      <c r="I62" s="160" t="s">
        <v>137</v>
      </c>
      <c r="J62" s="160">
        <v>2</v>
      </c>
      <c r="K62" s="137">
        <f>4</f>
        <v>4</v>
      </c>
      <c r="L62" s="98">
        <f>IFERROR(IF(Tabella27[[#This Row],[Data inizio]]="","",DATE($L$1,Tabella27[[#This Row],[Colonna3]],Tabella27[[#This Row],[Data inizio]])),"")</f>
        <v>44292</v>
      </c>
      <c r="M62" s="98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62" s="78" t="str">
        <f>TEXT(Tabella27[[#This Row],[Data piena inizio]],"ggg")</f>
        <v>mar</v>
      </c>
      <c r="O62" s="78" t="str">
        <f>TEXT(Tabella27[[#This Row],[Data piena fine]],"ggg")</f>
        <v/>
      </c>
      <c r="P62" s="78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mar</v>
      </c>
    </row>
    <row r="63" spans="1:17" ht="37.5" customHeight="1" x14ac:dyDescent="0.25">
      <c r="B63" s="133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10</v>
      </c>
      <c r="C63" s="133" t="str">
        <f t="shared" si="7"/>
        <v>Aprile</v>
      </c>
      <c r="D63" s="160"/>
      <c r="E63" s="162" t="s">
        <v>24</v>
      </c>
      <c r="F63" s="162">
        <v>10</v>
      </c>
      <c r="G63" s="163" t="s">
        <v>80</v>
      </c>
      <c r="H63" s="160" t="s">
        <v>112</v>
      </c>
      <c r="I63" s="160" t="s">
        <v>139</v>
      </c>
      <c r="J63" s="160">
        <v>1</v>
      </c>
      <c r="K63" s="137">
        <f>4</f>
        <v>4</v>
      </c>
      <c r="L63" s="98">
        <f>IFERROR(IF(Tabella27[[#This Row],[Data inizio]]="","",DATE($L$1,Tabella27[[#This Row],[Colonna3]],Tabella27[[#This Row],[Data inizio]])),"")</f>
        <v>44296</v>
      </c>
      <c r="M63" s="98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63" s="78" t="str">
        <f>TEXT(Tabella27[[#This Row],[Data piena inizio]],"ggg")</f>
        <v>sab</v>
      </c>
      <c r="O63" s="78" t="str">
        <f>TEXT(Tabella27[[#This Row],[Data piena fine]],"ggg")</f>
        <v/>
      </c>
      <c r="P63" s="78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sab</v>
      </c>
      <c r="Q63" s="90"/>
    </row>
    <row r="64" spans="1:17" ht="37.5" customHeight="1" x14ac:dyDescent="0.25">
      <c r="B64" s="133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10 - 11</v>
      </c>
      <c r="C64" s="133" t="str">
        <f t="shared" ref="C64:C70" si="8">"Aprile"</f>
        <v>Aprile</v>
      </c>
      <c r="D64" s="160"/>
      <c r="E64" s="162" t="s">
        <v>19</v>
      </c>
      <c r="F64" s="162">
        <v>10</v>
      </c>
      <c r="G64" s="163">
        <v>11</v>
      </c>
      <c r="H64" s="160" t="s">
        <v>140</v>
      </c>
      <c r="I64" s="160" t="s">
        <v>141</v>
      </c>
      <c r="J64" s="160">
        <v>1</v>
      </c>
      <c r="K64" s="143">
        <f>4</f>
        <v>4</v>
      </c>
      <c r="L64" s="98">
        <f>IFERROR(IF(Tabella27[[#This Row],[Data inizio]]="","",DATE($L$1,Tabella27[[#This Row],[Colonna3]],Tabella27[[#This Row],[Data inizio]])),"")</f>
        <v>44296</v>
      </c>
      <c r="M64" s="98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>44297</v>
      </c>
      <c r="N64" s="79" t="str">
        <f>TEXT(Tabella27[[#This Row],[Data piena inizio]],"ggg")</f>
        <v>sab</v>
      </c>
      <c r="O64" s="79" t="str">
        <f>TEXT(Tabella27[[#This Row],[Data piena fine]],"ggg")</f>
        <v>dom</v>
      </c>
      <c r="P64" s="79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sab - dom</v>
      </c>
      <c r="Q64" s="90"/>
    </row>
    <row r="65" spans="1:17" ht="37.5" customHeight="1" x14ac:dyDescent="0.25">
      <c r="B65" s="133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10 - 11</v>
      </c>
      <c r="C65" s="133" t="str">
        <f t="shared" si="8"/>
        <v>Aprile</v>
      </c>
      <c r="D65" s="160"/>
      <c r="E65" s="162" t="s">
        <v>19</v>
      </c>
      <c r="F65" s="162">
        <v>10</v>
      </c>
      <c r="G65" s="163" t="s">
        <v>399</v>
      </c>
      <c r="H65" s="160" t="s">
        <v>582</v>
      </c>
      <c r="I65" s="160" t="s">
        <v>132</v>
      </c>
      <c r="J65" s="160">
        <v>4</v>
      </c>
      <c r="K65" s="143">
        <f>4</f>
        <v>4</v>
      </c>
      <c r="L65" s="98">
        <f>IFERROR(IF(Tabella27[[#This Row],[Data inizio]]="","",DATE($L$1,Tabella27[[#This Row],[Colonna3]],Tabella27[[#This Row],[Data inizio]])),"")</f>
        <v>44296</v>
      </c>
      <c r="M65" s="98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>44297</v>
      </c>
      <c r="N65" s="79" t="str">
        <f>TEXT(Tabella27[[#This Row],[Data piena inizio]],"ggg")</f>
        <v>sab</v>
      </c>
      <c r="O65" s="79" t="str">
        <f>TEXT(Tabella27[[#This Row],[Data piena fine]],"ggg")</f>
        <v>dom</v>
      </c>
      <c r="P65" s="79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sab - dom</v>
      </c>
      <c r="Q65" s="90"/>
    </row>
    <row r="66" spans="1:17" ht="37.5" customHeight="1" x14ac:dyDescent="0.25">
      <c r="B66" s="133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10 - 11</v>
      </c>
      <c r="C66" s="133" t="str">
        <f t="shared" si="8"/>
        <v>Aprile</v>
      </c>
      <c r="D66" s="160"/>
      <c r="E66" s="162" t="s">
        <v>19</v>
      </c>
      <c r="F66" s="162">
        <v>10</v>
      </c>
      <c r="G66" s="163" t="s">
        <v>399</v>
      </c>
      <c r="H66" s="160" t="s">
        <v>583</v>
      </c>
      <c r="I66" s="160" t="s">
        <v>490</v>
      </c>
      <c r="J66" s="160">
        <v>4</v>
      </c>
      <c r="K66" s="143">
        <f>4</f>
        <v>4</v>
      </c>
      <c r="L66" s="98">
        <f>IFERROR(IF(Tabella27[[#This Row],[Data inizio]]="","",DATE($L$1,Tabella27[[#This Row],[Colonna3]],Tabella27[[#This Row],[Data inizio]])),"")</f>
        <v>44296</v>
      </c>
      <c r="M66" s="98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>44297</v>
      </c>
      <c r="N66" s="79" t="str">
        <f>TEXT(Tabella27[[#This Row],[Data piena inizio]],"ggg")</f>
        <v>sab</v>
      </c>
      <c r="O66" s="79" t="str">
        <f>TEXT(Tabella27[[#This Row],[Data piena fine]],"ggg")</f>
        <v>dom</v>
      </c>
      <c r="P66" s="79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sab - dom</v>
      </c>
      <c r="Q66" s="90"/>
    </row>
    <row r="67" spans="1:17" ht="37.5" customHeight="1" x14ac:dyDescent="0.25">
      <c r="B67" s="133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10 - 11</v>
      </c>
      <c r="C67" s="133" t="str">
        <f t="shared" si="8"/>
        <v>Aprile</v>
      </c>
      <c r="D67" s="160"/>
      <c r="E67" s="162" t="s">
        <v>22</v>
      </c>
      <c r="F67" s="162">
        <v>10</v>
      </c>
      <c r="G67" s="163">
        <v>11</v>
      </c>
      <c r="H67" s="160" t="s">
        <v>142</v>
      </c>
      <c r="I67" s="160" t="s">
        <v>143</v>
      </c>
      <c r="J67" s="160">
        <v>5</v>
      </c>
      <c r="K67" s="143">
        <f>4</f>
        <v>4</v>
      </c>
      <c r="L67" s="98">
        <f>IFERROR(IF(Tabella27[[#This Row],[Data inizio]]="","",DATE($L$1,Tabella27[[#This Row],[Colonna3]],Tabella27[[#This Row],[Data inizio]])),"")</f>
        <v>44296</v>
      </c>
      <c r="M67" s="98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>44297</v>
      </c>
      <c r="N67" s="79" t="str">
        <f>TEXT(Tabella27[[#This Row],[Data piena inizio]],"ggg")</f>
        <v>sab</v>
      </c>
      <c r="O67" s="79" t="str">
        <f>TEXT(Tabella27[[#This Row],[Data piena fine]],"ggg")</f>
        <v>dom</v>
      </c>
      <c r="P67" s="79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sab - dom</v>
      </c>
      <c r="Q67" s="90"/>
    </row>
    <row r="68" spans="1:17" ht="37.5" customHeight="1" x14ac:dyDescent="0.25">
      <c r="B68" s="133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11</v>
      </c>
      <c r="C68" s="133" t="str">
        <f t="shared" si="8"/>
        <v>Aprile</v>
      </c>
      <c r="D68" s="160"/>
      <c r="E68" s="162" t="s">
        <v>25</v>
      </c>
      <c r="F68" s="162">
        <v>11</v>
      </c>
      <c r="G68" s="163" t="s">
        <v>80</v>
      </c>
      <c r="H68" s="160" t="s">
        <v>144</v>
      </c>
      <c r="I68" s="160" t="s">
        <v>145</v>
      </c>
      <c r="J68" s="160">
        <v>6</v>
      </c>
      <c r="K68" s="143">
        <f>4</f>
        <v>4</v>
      </c>
      <c r="L68" s="98">
        <f>IFERROR(IF(Tabella27[[#This Row],[Data inizio]]="","",DATE($L$1,Tabella27[[#This Row],[Colonna3]],Tabella27[[#This Row],[Data inizio]])),"")</f>
        <v>44297</v>
      </c>
      <c r="M68" s="98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68" s="79" t="str">
        <f>TEXT(Tabella27[[#This Row],[Data piena inizio]],"ggg")</f>
        <v>dom</v>
      </c>
      <c r="O68" s="79" t="str">
        <f>TEXT(Tabella27[[#This Row],[Data piena fine]],"ggg")</f>
        <v/>
      </c>
      <c r="P68" s="79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dom</v>
      </c>
    </row>
    <row r="69" spans="1:17" ht="37.5" customHeight="1" x14ac:dyDescent="0.25">
      <c r="B69" s="133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11</v>
      </c>
      <c r="C69" s="133" t="str">
        <f t="shared" si="8"/>
        <v>Aprile</v>
      </c>
      <c r="D69" s="160"/>
      <c r="E69" s="162" t="s">
        <v>25</v>
      </c>
      <c r="F69" s="162">
        <v>11</v>
      </c>
      <c r="G69" s="163"/>
      <c r="H69" s="160" t="s">
        <v>584</v>
      </c>
      <c r="I69" s="160" t="s">
        <v>206</v>
      </c>
      <c r="J69" s="160">
        <v>7</v>
      </c>
      <c r="K69" s="143">
        <f>4</f>
        <v>4</v>
      </c>
      <c r="L69" s="98">
        <f>IFERROR(IF(Tabella27[[#This Row],[Data inizio]]="","",DATE($L$1,Tabella27[[#This Row],[Colonna3]],Tabella27[[#This Row],[Data inizio]])),"")</f>
        <v>44297</v>
      </c>
      <c r="M69" s="98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69" s="79" t="str">
        <f>TEXT(Tabella27[[#This Row],[Data piena inizio]],"ggg")</f>
        <v>dom</v>
      </c>
      <c r="O69" s="79" t="str">
        <f>TEXT(Tabella27[[#This Row],[Data piena fine]],"ggg")</f>
        <v/>
      </c>
      <c r="P69" s="79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dom</v>
      </c>
    </row>
    <row r="70" spans="1:17" ht="37.5" customHeight="1" x14ac:dyDescent="0.25">
      <c r="B70" s="133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11</v>
      </c>
      <c r="C70" s="133" t="str">
        <f t="shared" si="8"/>
        <v>Aprile</v>
      </c>
      <c r="D70" s="160"/>
      <c r="E70" s="162" t="s">
        <v>23</v>
      </c>
      <c r="F70" s="162">
        <v>11</v>
      </c>
      <c r="G70" s="163" t="s">
        <v>80</v>
      </c>
      <c r="H70" s="160" t="s">
        <v>471</v>
      </c>
      <c r="I70" s="160" t="s">
        <v>352</v>
      </c>
      <c r="J70" s="160">
        <v>7</v>
      </c>
      <c r="K70" s="143">
        <f>4</f>
        <v>4</v>
      </c>
      <c r="L70" s="98">
        <f>IFERROR(IF(Tabella27[[#This Row],[Data inizio]]="","",DATE($L$1,Tabella27[[#This Row],[Colonna3]],Tabella27[[#This Row],[Data inizio]])),"")</f>
        <v>44297</v>
      </c>
      <c r="M70" s="98">
        <v>44317</v>
      </c>
      <c r="N70" s="79" t="str">
        <f>TEXT(Tabella27[[#This Row],[Data piena inizio]],"ggg")</f>
        <v>dom</v>
      </c>
      <c r="O70" s="79" t="str">
        <f>TEXT(Tabella27[[#This Row],[Data piena fine]],"ggg")</f>
        <v>sab</v>
      </c>
      <c r="P70" s="79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dom - sab</v>
      </c>
    </row>
    <row r="71" spans="1:17" ht="37.5" customHeight="1" x14ac:dyDescent="0.25">
      <c r="B71" s="133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15 - 17</v>
      </c>
      <c r="C71" s="133" t="str">
        <f t="shared" ref="C71:C94" si="9">"Aprile"</f>
        <v>Aprile</v>
      </c>
      <c r="D71" s="160"/>
      <c r="E71" s="162" t="s">
        <v>72</v>
      </c>
      <c r="F71" s="162">
        <v>15</v>
      </c>
      <c r="G71" s="163">
        <v>17</v>
      </c>
      <c r="H71" s="160" t="s">
        <v>146</v>
      </c>
      <c r="I71" s="160" t="s">
        <v>147</v>
      </c>
      <c r="J71" s="160">
        <v>2</v>
      </c>
      <c r="K71" s="143">
        <f>4</f>
        <v>4</v>
      </c>
      <c r="L71" s="98">
        <f>IFERROR(IF(Tabella27[[#This Row],[Data inizio]]="","",DATE($L$1,Tabella27[[#This Row],[Colonna3]],Tabella27[[#This Row],[Data inizio]])),"")</f>
        <v>44301</v>
      </c>
      <c r="M71" s="98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>44303</v>
      </c>
      <c r="N71" s="79" t="str">
        <f>TEXT(Tabella27[[#This Row],[Data piena inizio]],"ggg")</f>
        <v>gio</v>
      </c>
      <c r="O71" s="79" t="str">
        <f>TEXT(Tabella27[[#This Row],[Data piena fine]],"ggg")</f>
        <v>sab</v>
      </c>
      <c r="P71" s="79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gio - sab</v>
      </c>
    </row>
    <row r="72" spans="1:17" ht="37.5" customHeight="1" x14ac:dyDescent="0.25">
      <c r="B72" s="133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16 - 17</v>
      </c>
      <c r="C72" s="133" t="str">
        <f t="shared" si="9"/>
        <v>Aprile</v>
      </c>
      <c r="D72" s="173"/>
      <c r="E72" s="162" t="s">
        <v>19</v>
      </c>
      <c r="F72" s="162">
        <v>16</v>
      </c>
      <c r="G72" s="163" t="s">
        <v>101</v>
      </c>
      <c r="H72" s="160" t="s">
        <v>585</v>
      </c>
      <c r="I72" s="160" t="s">
        <v>221</v>
      </c>
      <c r="J72" s="160">
        <v>3</v>
      </c>
      <c r="K72" s="143">
        <f>4</f>
        <v>4</v>
      </c>
      <c r="L72" s="98">
        <f>IFERROR(IF(Tabella27[[#This Row],[Data inizio]]="","",DATE($L$1,Tabella27[[#This Row],[Colonna3]],Tabella27[[#This Row],[Data inizio]])),"")</f>
        <v>44302</v>
      </c>
      <c r="M72" s="98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>44303</v>
      </c>
      <c r="N72" s="79" t="str">
        <f>TEXT(Tabella27[[#This Row],[Data piena inizio]],"ggg")</f>
        <v>ven</v>
      </c>
      <c r="O72" s="79" t="str">
        <f>TEXT(Tabella27[[#This Row],[Data piena fine]],"ggg")</f>
        <v>sab</v>
      </c>
      <c r="P72" s="79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ven - sab</v>
      </c>
    </row>
    <row r="73" spans="1:17" ht="37.5" customHeight="1" x14ac:dyDescent="0.25">
      <c r="B73" s="133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17</v>
      </c>
      <c r="C73" s="133" t="str">
        <f t="shared" si="9"/>
        <v>Aprile</v>
      </c>
      <c r="D73" s="160"/>
      <c r="E73" s="162" t="s">
        <v>25</v>
      </c>
      <c r="F73" s="162">
        <v>17</v>
      </c>
      <c r="G73" s="163" t="s">
        <v>80</v>
      </c>
      <c r="H73" s="160" t="s">
        <v>64</v>
      </c>
      <c r="I73" s="160" t="s">
        <v>40</v>
      </c>
      <c r="J73" s="160">
        <v>1</v>
      </c>
      <c r="K73" s="143">
        <f>4</f>
        <v>4</v>
      </c>
      <c r="L73" s="98">
        <f>IFERROR(IF(Tabella27[[#This Row],[Data inizio]]="","",DATE($L$1,Tabella27[[#This Row],[Colonna3]],Tabella27[[#This Row],[Data inizio]])),"")</f>
        <v>44303</v>
      </c>
      <c r="M73" s="98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73" s="79" t="str">
        <f>TEXT(Tabella27[[#This Row],[Data piena inizio]],"ggg")</f>
        <v>sab</v>
      </c>
      <c r="O73" s="79" t="str">
        <f>TEXT(Tabella27[[#This Row],[Data piena fine]],"ggg")</f>
        <v/>
      </c>
      <c r="P73" s="79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sab</v>
      </c>
    </row>
    <row r="74" spans="1:17" ht="37.5" customHeight="1" x14ac:dyDescent="0.25">
      <c r="B74" s="133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17</v>
      </c>
      <c r="C74" s="133" t="str">
        <f t="shared" si="9"/>
        <v>Aprile</v>
      </c>
      <c r="D74" s="160"/>
      <c r="E74" s="162" t="s">
        <v>23</v>
      </c>
      <c r="F74" s="162">
        <v>17</v>
      </c>
      <c r="G74" s="163"/>
      <c r="H74" s="160" t="s">
        <v>471</v>
      </c>
      <c r="I74" s="160" t="s">
        <v>466</v>
      </c>
      <c r="J74" s="160">
        <v>7</v>
      </c>
      <c r="K74" s="143">
        <f>4</f>
        <v>4</v>
      </c>
      <c r="L74" s="98">
        <f>IFERROR(IF(Tabella27[[#This Row],[Data inizio]]="","",DATE($L$1,Tabella27[[#This Row],[Colonna3]],Tabella27[[#This Row],[Data inizio]])),"")</f>
        <v>44303</v>
      </c>
      <c r="M74" s="98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74" s="79" t="str">
        <f>TEXT(Tabella27[[#This Row],[Data piena inizio]],"ggg")</f>
        <v>sab</v>
      </c>
      <c r="O74" s="79" t="str">
        <f>TEXT(Tabella27[[#This Row],[Data piena fine]],"ggg")</f>
        <v/>
      </c>
      <c r="P74" s="79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sab</v>
      </c>
    </row>
    <row r="75" spans="1:17" ht="37.5" customHeight="1" x14ac:dyDescent="0.25">
      <c r="B75" s="133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17 - 18</v>
      </c>
      <c r="C75" s="133" t="str">
        <f t="shared" si="9"/>
        <v>Aprile</v>
      </c>
      <c r="D75" s="160"/>
      <c r="E75" s="162" t="s">
        <v>19</v>
      </c>
      <c r="F75" s="162">
        <v>17</v>
      </c>
      <c r="G75" s="163">
        <v>18</v>
      </c>
      <c r="H75" s="160" t="s">
        <v>148</v>
      </c>
      <c r="I75" s="160" t="s">
        <v>149</v>
      </c>
      <c r="J75" s="160">
        <v>4</v>
      </c>
      <c r="K75" s="143">
        <f>4</f>
        <v>4</v>
      </c>
      <c r="L75" s="98">
        <f>IFERROR(IF(Tabella27[[#This Row],[Data inizio]]="","",DATE($L$1,Tabella27[[#This Row],[Colonna3]],Tabella27[[#This Row],[Data inizio]])),"")</f>
        <v>44303</v>
      </c>
      <c r="M75" s="98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>44304</v>
      </c>
      <c r="N75" s="79" t="str">
        <f>TEXT(Tabella27[[#This Row],[Data piena inizio]],"ggg")</f>
        <v>sab</v>
      </c>
      <c r="O75" s="79" t="str">
        <f>TEXT(Tabella27[[#This Row],[Data piena fine]],"ggg")</f>
        <v>dom</v>
      </c>
      <c r="P75" s="79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sab - dom</v>
      </c>
    </row>
    <row r="76" spans="1:17" ht="37.5" customHeight="1" x14ac:dyDescent="0.25">
      <c r="B76" s="133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17 - 18</v>
      </c>
      <c r="C76" s="133" t="str">
        <f t="shared" si="9"/>
        <v>Aprile</v>
      </c>
      <c r="D76" s="160"/>
      <c r="E76" s="162" t="s">
        <v>20</v>
      </c>
      <c r="F76" s="162">
        <v>17</v>
      </c>
      <c r="G76" s="163">
        <v>18</v>
      </c>
      <c r="H76" s="160" t="s">
        <v>150</v>
      </c>
      <c r="I76" s="160" t="s">
        <v>39</v>
      </c>
      <c r="J76" s="160">
        <v>5</v>
      </c>
      <c r="K76" s="143">
        <f>4</f>
        <v>4</v>
      </c>
      <c r="L76" s="98">
        <f>IFERROR(IF(Tabella27[[#This Row],[Data inizio]]="","",DATE($L$1,Tabella27[[#This Row],[Colonna3]],Tabella27[[#This Row],[Data inizio]])),"")</f>
        <v>44303</v>
      </c>
      <c r="M76" s="98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>44304</v>
      </c>
      <c r="N76" s="79" t="str">
        <f>TEXT(Tabella27[[#This Row],[Data piena inizio]],"ggg")</f>
        <v>sab</v>
      </c>
      <c r="O76" s="79" t="str">
        <f>TEXT(Tabella27[[#This Row],[Data piena fine]],"ggg")</f>
        <v>dom</v>
      </c>
      <c r="P76" s="79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sab - dom</v>
      </c>
    </row>
    <row r="77" spans="1:17" ht="37.5" customHeight="1" x14ac:dyDescent="0.25">
      <c r="B77" s="133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17 - 18</v>
      </c>
      <c r="C77" s="133" t="str">
        <f t="shared" si="9"/>
        <v>Aprile</v>
      </c>
      <c r="D77" s="160"/>
      <c r="E77" s="162" t="s">
        <v>22</v>
      </c>
      <c r="F77" s="162">
        <v>17</v>
      </c>
      <c r="G77" s="163">
        <v>18</v>
      </c>
      <c r="H77" s="160" t="s">
        <v>151</v>
      </c>
      <c r="I77" s="160" t="s">
        <v>152</v>
      </c>
      <c r="J77" s="160">
        <v>6</v>
      </c>
      <c r="K77" s="143">
        <f>4</f>
        <v>4</v>
      </c>
      <c r="L77" s="98">
        <f>IFERROR(IF(Tabella27[[#This Row],[Data inizio]]="","",DATE($L$1,Tabella27[[#This Row],[Colonna3]],Tabella27[[#This Row],[Data inizio]])),"")</f>
        <v>44303</v>
      </c>
      <c r="M77" s="98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>44304</v>
      </c>
      <c r="N77" s="79" t="str">
        <f>TEXT(Tabella27[[#This Row],[Data piena inizio]],"ggg")</f>
        <v>sab</v>
      </c>
      <c r="O77" s="79" t="str">
        <f>TEXT(Tabella27[[#This Row],[Data piena fine]],"ggg")</f>
        <v>dom</v>
      </c>
      <c r="P77" s="79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sab - dom</v>
      </c>
    </row>
    <row r="78" spans="1:17" ht="37.5" customHeight="1" x14ac:dyDescent="0.25">
      <c r="B78" s="133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17 - 18</v>
      </c>
      <c r="C78" s="133" t="str">
        <f t="shared" si="9"/>
        <v>Aprile</v>
      </c>
      <c r="D78" s="160"/>
      <c r="E78" s="162" t="s">
        <v>19</v>
      </c>
      <c r="F78" s="162">
        <v>17</v>
      </c>
      <c r="G78" s="163">
        <v>18</v>
      </c>
      <c r="H78" s="160" t="s">
        <v>475</v>
      </c>
      <c r="I78" s="160" t="s">
        <v>172</v>
      </c>
      <c r="J78" s="160">
        <v>7</v>
      </c>
      <c r="K78" s="143">
        <f>4</f>
        <v>4</v>
      </c>
      <c r="L78" s="98">
        <f>IFERROR(IF(Tabella27[[#This Row],[Data inizio]]="","",DATE($L$1,Tabella27[[#This Row],[Colonna3]],Tabella27[[#This Row],[Data inizio]])),"")</f>
        <v>44303</v>
      </c>
      <c r="M78" s="98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>44304</v>
      </c>
      <c r="N78" s="79" t="str">
        <f>TEXT(Tabella27[[#This Row],[Data piena inizio]],"ggg")</f>
        <v>sab</v>
      </c>
      <c r="O78" s="79" t="str">
        <f>TEXT(Tabella27[[#This Row],[Data piena fine]],"ggg")</f>
        <v>dom</v>
      </c>
      <c r="P78" s="79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sab - dom</v>
      </c>
    </row>
    <row r="79" spans="1:17" s="80" customFormat="1" ht="37.5" customHeight="1" x14ac:dyDescent="0.25">
      <c r="A79" s="129"/>
      <c r="B79" s="133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18</v>
      </c>
      <c r="C79" s="133" t="str">
        <f t="shared" si="9"/>
        <v>Aprile</v>
      </c>
      <c r="D79" s="160"/>
      <c r="E79" s="162" t="s">
        <v>24</v>
      </c>
      <c r="F79" s="162">
        <v>18</v>
      </c>
      <c r="G79" s="163"/>
      <c r="H79" s="160" t="s">
        <v>66</v>
      </c>
      <c r="I79" s="160" t="s">
        <v>47</v>
      </c>
      <c r="J79" s="160">
        <v>5</v>
      </c>
      <c r="K79" s="143">
        <f>4</f>
        <v>4</v>
      </c>
      <c r="L79" s="98">
        <f>IFERROR(IF(Tabella27[[#This Row],[Data inizio]]="","",DATE($L$1,Tabella27[[#This Row],[Colonna3]],Tabella27[[#This Row],[Data inizio]])),"")</f>
        <v>44304</v>
      </c>
      <c r="M79" s="98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79" s="79" t="str">
        <f>TEXT(Tabella27[[#This Row],[Data piena inizio]],"ggg")</f>
        <v>dom</v>
      </c>
      <c r="O79" s="79" t="str">
        <f>TEXT(Tabella27[[#This Row],[Data piena fine]],"ggg")</f>
        <v/>
      </c>
      <c r="P79" s="79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dom</v>
      </c>
    </row>
    <row r="80" spans="1:17" s="80" customFormat="1" ht="37.5" customHeight="1" x14ac:dyDescent="0.25">
      <c r="A80" s="129"/>
      <c r="B80" s="133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18</v>
      </c>
      <c r="C80" s="133" t="str">
        <f t="shared" si="9"/>
        <v>Aprile</v>
      </c>
      <c r="D80" s="160"/>
      <c r="E80" s="162" t="s">
        <v>23</v>
      </c>
      <c r="F80" s="162">
        <v>18</v>
      </c>
      <c r="G80" s="163" t="s">
        <v>80</v>
      </c>
      <c r="H80" s="160" t="s">
        <v>473</v>
      </c>
      <c r="I80" s="160" t="s">
        <v>259</v>
      </c>
      <c r="J80" s="160">
        <v>7</v>
      </c>
      <c r="K80" s="143">
        <f>4</f>
        <v>4</v>
      </c>
      <c r="L80" s="98">
        <f>IFERROR(IF(Tabella27[[#This Row],[Data inizio]]="","",DATE($L$1,Tabella27[[#This Row],[Colonna3]],Tabella27[[#This Row],[Data inizio]])),"")</f>
        <v>44304</v>
      </c>
      <c r="M80" s="98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80" s="79" t="str">
        <f>TEXT(Tabella27[[#This Row],[Data piena inizio]],"ggg")</f>
        <v>dom</v>
      </c>
      <c r="O80" s="79" t="str">
        <f>TEXT(Tabella27[[#This Row],[Data piena fine]],"ggg")</f>
        <v/>
      </c>
      <c r="P80" s="79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dom</v>
      </c>
    </row>
    <row r="81" spans="2:16" ht="37.5" customHeight="1" x14ac:dyDescent="0.25">
      <c r="B81" s="133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18</v>
      </c>
      <c r="C81" s="133" t="str">
        <f t="shared" si="9"/>
        <v>Aprile</v>
      </c>
      <c r="D81" s="160"/>
      <c r="E81" s="162" t="s">
        <v>25</v>
      </c>
      <c r="F81" s="162">
        <v>18</v>
      </c>
      <c r="G81" s="163" t="s">
        <v>80</v>
      </c>
      <c r="H81" s="160" t="s">
        <v>474</v>
      </c>
      <c r="I81" s="160" t="s">
        <v>468</v>
      </c>
      <c r="J81" s="160">
        <v>7</v>
      </c>
      <c r="K81" s="143">
        <f>4</f>
        <v>4</v>
      </c>
      <c r="L81" s="98">
        <f>IFERROR(IF(Tabella27[[#This Row],[Data inizio]]="","",DATE($L$1,Tabella27[[#This Row],[Colonna3]],Tabella27[[#This Row],[Data inizio]])),"")</f>
        <v>44304</v>
      </c>
      <c r="M81" s="98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81" s="79" t="str">
        <f>TEXT(Tabella27[[#This Row],[Data piena inizio]],"ggg")</f>
        <v>dom</v>
      </c>
      <c r="O81" s="79" t="str">
        <f>TEXT(Tabella27[[#This Row],[Data piena fine]],"ggg")</f>
        <v/>
      </c>
      <c r="P81" s="79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dom</v>
      </c>
    </row>
    <row r="82" spans="2:16" ht="37.5" customHeight="1" x14ac:dyDescent="0.25">
      <c r="B82" s="133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18</v>
      </c>
      <c r="C82" s="133" t="str">
        <f t="shared" si="9"/>
        <v>Aprile</v>
      </c>
      <c r="D82" s="160"/>
      <c r="E82" s="162" t="s">
        <v>25</v>
      </c>
      <c r="F82" s="162">
        <v>18</v>
      </c>
      <c r="G82" s="163" t="s">
        <v>80</v>
      </c>
      <c r="H82" s="160" t="s">
        <v>129</v>
      </c>
      <c r="I82" s="160" t="s">
        <v>38</v>
      </c>
      <c r="J82" s="160">
        <v>1</v>
      </c>
      <c r="K82" s="143">
        <f>4</f>
        <v>4</v>
      </c>
      <c r="L82" s="98">
        <f>IFERROR(IF(Tabella27[[#This Row],[Data inizio]]="","",DATE($L$1,Tabella27[[#This Row],[Colonna3]],Tabella27[[#This Row],[Data inizio]])),"")</f>
        <v>44304</v>
      </c>
      <c r="M82" s="98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82" s="79" t="str">
        <f>TEXT(Tabella27[[#This Row],[Data piena inizio]],"ggg")</f>
        <v>dom</v>
      </c>
      <c r="O82" s="79" t="str">
        <f>TEXT(Tabella27[[#This Row],[Data piena fine]],"ggg")</f>
        <v/>
      </c>
      <c r="P82" s="79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dom</v>
      </c>
    </row>
    <row r="83" spans="2:16" ht="37.5" customHeight="1" x14ac:dyDescent="0.25">
      <c r="B83" s="133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18</v>
      </c>
      <c r="C83" s="133" t="str">
        <f t="shared" si="9"/>
        <v>Aprile</v>
      </c>
      <c r="D83" s="160"/>
      <c r="E83" s="162" t="s">
        <v>24</v>
      </c>
      <c r="F83" s="162">
        <v>18</v>
      </c>
      <c r="G83" s="163" t="s">
        <v>80</v>
      </c>
      <c r="H83" s="160" t="s">
        <v>153</v>
      </c>
      <c r="I83" s="160" t="s">
        <v>544</v>
      </c>
      <c r="J83" s="160">
        <v>3</v>
      </c>
      <c r="K83" s="143">
        <f>4</f>
        <v>4</v>
      </c>
      <c r="L83" s="98">
        <f>IFERROR(IF(Tabella27[[#This Row],[Data inizio]]="","",DATE($L$1,Tabella27[[#This Row],[Colonna3]],Tabella27[[#This Row],[Data inizio]])),"")</f>
        <v>44304</v>
      </c>
      <c r="M83" s="98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83" s="79" t="str">
        <f>TEXT(Tabella27[[#This Row],[Data piena inizio]],"ggg")</f>
        <v>dom</v>
      </c>
      <c r="O83" s="79" t="str">
        <f>TEXT(Tabella27[[#This Row],[Data piena fine]],"ggg")</f>
        <v/>
      </c>
      <c r="P83" s="79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dom</v>
      </c>
    </row>
    <row r="84" spans="2:16" ht="37.5" customHeight="1" x14ac:dyDescent="0.25">
      <c r="B84" s="133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18</v>
      </c>
      <c r="C84" s="133" t="str">
        <f t="shared" si="9"/>
        <v>Aprile</v>
      </c>
      <c r="D84" s="160"/>
      <c r="E84" s="162" t="s">
        <v>24</v>
      </c>
      <c r="F84" s="162">
        <v>18</v>
      </c>
      <c r="G84" s="163" t="s">
        <v>80</v>
      </c>
      <c r="H84" s="160" t="s">
        <v>112</v>
      </c>
      <c r="I84" s="160" t="s">
        <v>127</v>
      </c>
      <c r="J84" s="160">
        <v>4</v>
      </c>
      <c r="K84" s="143">
        <f>4</f>
        <v>4</v>
      </c>
      <c r="L84" s="98">
        <f>IFERROR(IF(Tabella27[[#This Row],[Data inizio]]="","",DATE($L$1,Tabella27[[#This Row],[Colonna3]],Tabella27[[#This Row],[Data inizio]])),"")</f>
        <v>44304</v>
      </c>
      <c r="M84" s="98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84" s="79" t="str">
        <f>TEXT(Tabella27[[#This Row],[Data piena inizio]],"ggg")</f>
        <v>dom</v>
      </c>
      <c r="O84" s="79" t="str">
        <f>TEXT(Tabella27[[#This Row],[Data piena fine]],"ggg")</f>
        <v/>
      </c>
      <c r="P84" s="79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dom</v>
      </c>
    </row>
    <row r="85" spans="2:16" ht="37.5" customHeight="1" x14ac:dyDescent="0.25">
      <c r="B85" s="133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23 - 25</v>
      </c>
      <c r="C85" s="133" t="str">
        <f t="shared" si="9"/>
        <v>Aprile</v>
      </c>
      <c r="D85" s="160"/>
      <c r="E85" s="162" t="s">
        <v>61</v>
      </c>
      <c r="F85" s="162">
        <v>23</v>
      </c>
      <c r="G85" s="163">
        <v>25</v>
      </c>
      <c r="H85" s="160" t="s">
        <v>154</v>
      </c>
      <c r="I85" s="160" t="s">
        <v>111</v>
      </c>
      <c r="J85" s="160">
        <v>6</v>
      </c>
      <c r="K85" s="143">
        <f>4</f>
        <v>4</v>
      </c>
      <c r="L85" s="98">
        <f>IFERROR(IF(Tabella27[[#This Row],[Data inizio]]="","",DATE($L$1,Tabella27[[#This Row],[Colonna3]],Tabella27[[#This Row],[Data inizio]])),"")</f>
        <v>44309</v>
      </c>
      <c r="M85" s="98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>44311</v>
      </c>
      <c r="N85" s="79" t="str">
        <f>TEXT(Tabella27[[#This Row],[Data piena inizio]],"ggg")</f>
        <v>ven</v>
      </c>
      <c r="O85" s="79" t="str">
        <f>TEXT(Tabella27[[#This Row],[Data piena fine]],"ggg")</f>
        <v>dom</v>
      </c>
      <c r="P85" s="79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ven - dom</v>
      </c>
    </row>
    <row r="86" spans="2:16" ht="37.5" customHeight="1" x14ac:dyDescent="0.25">
      <c r="B86" s="133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24</v>
      </c>
      <c r="C86" s="133" t="str">
        <f t="shared" si="9"/>
        <v>Aprile</v>
      </c>
      <c r="D86" s="160"/>
      <c r="E86" s="162" t="s">
        <v>25</v>
      </c>
      <c r="F86" s="162">
        <v>24</v>
      </c>
      <c r="G86" s="163" t="s">
        <v>80</v>
      </c>
      <c r="H86" s="160" t="s">
        <v>144</v>
      </c>
      <c r="I86" s="160" t="s">
        <v>155</v>
      </c>
      <c r="J86" s="160">
        <v>1</v>
      </c>
      <c r="K86" s="143">
        <f>4</f>
        <v>4</v>
      </c>
      <c r="L86" s="98">
        <f>IFERROR(IF(Tabella27[[#This Row],[Data inizio]]="","",DATE($L$1,Tabella27[[#This Row],[Colonna3]],Tabella27[[#This Row],[Data inizio]])),"")</f>
        <v>44310</v>
      </c>
      <c r="M86" s="98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86" s="79" t="str">
        <f>TEXT(Tabella27[[#This Row],[Data piena inizio]],"ggg")</f>
        <v>sab</v>
      </c>
      <c r="O86" s="79" t="str">
        <f>TEXT(Tabella27[[#This Row],[Data piena fine]],"ggg")</f>
        <v/>
      </c>
      <c r="P86" s="79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sab</v>
      </c>
    </row>
    <row r="87" spans="2:16" ht="37.5" customHeight="1" x14ac:dyDescent="0.25">
      <c r="B87" s="133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25</v>
      </c>
      <c r="C87" s="133" t="str">
        <f t="shared" si="9"/>
        <v>Aprile</v>
      </c>
      <c r="D87" s="173"/>
      <c r="E87" s="162" t="s">
        <v>23</v>
      </c>
      <c r="F87" s="162">
        <v>25</v>
      </c>
      <c r="G87" s="163" t="s">
        <v>80</v>
      </c>
      <c r="H87" s="160" t="s">
        <v>476</v>
      </c>
      <c r="I87" s="160" t="s">
        <v>206</v>
      </c>
      <c r="J87" s="160">
        <v>7</v>
      </c>
      <c r="K87" s="143">
        <f>4</f>
        <v>4</v>
      </c>
      <c r="L87" s="98">
        <f>IFERROR(IF(Tabella27[[#This Row],[Data inizio]]="","",DATE($L$1,Tabella27[[#This Row],[Colonna3]],Tabella27[[#This Row],[Data inizio]])),"")</f>
        <v>44311</v>
      </c>
      <c r="M87" s="98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87" s="79" t="str">
        <f>TEXT(Tabella27[[#This Row],[Data piena inizio]],"ggg")</f>
        <v>dom</v>
      </c>
      <c r="O87" s="79" t="str">
        <f>TEXT(Tabella27[[#This Row],[Data piena fine]],"ggg")</f>
        <v/>
      </c>
      <c r="P87" s="79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dom</v>
      </c>
    </row>
    <row r="88" spans="2:16" ht="37.5" customHeight="1" x14ac:dyDescent="0.25">
      <c r="B88" s="133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24 - 25</v>
      </c>
      <c r="C88" s="133" t="str">
        <f t="shared" si="9"/>
        <v>Aprile</v>
      </c>
      <c r="D88" s="160"/>
      <c r="E88" s="162" t="s">
        <v>19</v>
      </c>
      <c r="F88" s="162">
        <v>24</v>
      </c>
      <c r="G88" s="163">
        <v>25</v>
      </c>
      <c r="H88" s="160" t="s">
        <v>158</v>
      </c>
      <c r="I88" s="160" t="s">
        <v>159</v>
      </c>
      <c r="J88" s="160">
        <v>3</v>
      </c>
      <c r="K88" s="143">
        <f>4</f>
        <v>4</v>
      </c>
      <c r="L88" s="98">
        <f>IFERROR(IF(Tabella27[[#This Row],[Data inizio]]="","",DATE($L$1,Tabella27[[#This Row],[Colonna3]],Tabella27[[#This Row],[Data inizio]])),"")</f>
        <v>44310</v>
      </c>
      <c r="M88" s="98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>44311</v>
      </c>
      <c r="N88" s="79" t="str">
        <f>TEXT(Tabella27[[#This Row],[Data piena inizio]],"ggg")</f>
        <v>sab</v>
      </c>
      <c r="O88" s="79" t="str">
        <f>TEXT(Tabella27[[#This Row],[Data piena fine]],"ggg")</f>
        <v>dom</v>
      </c>
      <c r="P88" s="79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sab - dom</v>
      </c>
    </row>
    <row r="89" spans="2:16" ht="37.5" customHeight="1" x14ac:dyDescent="0.25">
      <c r="B89" s="133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24 - 25</v>
      </c>
      <c r="C89" s="133" t="str">
        <f t="shared" si="9"/>
        <v>Aprile</v>
      </c>
      <c r="D89" s="160"/>
      <c r="E89" s="162" t="s">
        <v>19</v>
      </c>
      <c r="F89" s="162">
        <v>24</v>
      </c>
      <c r="G89" s="163">
        <v>25</v>
      </c>
      <c r="H89" s="160" t="s">
        <v>160</v>
      </c>
      <c r="I89" s="160" t="s">
        <v>45</v>
      </c>
      <c r="J89" s="160">
        <v>5</v>
      </c>
      <c r="K89" s="143">
        <f>4</f>
        <v>4</v>
      </c>
      <c r="L89" s="98">
        <f>IFERROR(IF(Tabella27[[#This Row],[Data inizio]]="","",DATE($L$1,Tabella27[[#This Row],[Colonna3]],Tabella27[[#This Row],[Data inizio]])),"")</f>
        <v>44310</v>
      </c>
      <c r="M89" s="98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>44311</v>
      </c>
      <c r="N89" s="79" t="str">
        <f>TEXT(Tabella27[[#This Row],[Data piena inizio]],"ggg")</f>
        <v>sab</v>
      </c>
      <c r="O89" s="79" t="str">
        <f>TEXT(Tabella27[[#This Row],[Data piena fine]],"ggg")</f>
        <v>dom</v>
      </c>
      <c r="P89" s="79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sab - dom</v>
      </c>
    </row>
    <row r="90" spans="2:16" ht="37.5" customHeight="1" x14ac:dyDescent="0.25">
      <c r="B90" s="133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24 - 25</v>
      </c>
      <c r="C90" s="133" t="str">
        <f t="shared" si="9"/>
        <v>Aprile</v>
      </c>
      <c r="D90" s="160"/>
      <c r="E90" s="162" t="s">
        <v>19</v>
      </c>
      <c r="F90" s="162">
        <v>24</v>
      </c>
      <c r="G90" s="163" t="s">
        <v>406</v>
      </c>
      <c r="H90" s="160" t="s">
        <v>586</v>
      </c>
      <c r="I90" s="160" t="s">
        <v>468</v>
      </c>
      <c r="J90" s="160">
        <v>6</v>
      </c>
      <c r="K90" s="143">
        <f>4</f>
        <v>4</v>
      </c>
      <c r="L90" s="98">
        <f>IFERROR(IF(Tabella27[[#This Row],[Data inizio]]="","",DATE($L$1,Tabella27[[#This Row],[Colonna3]],Tabella27[[#This Row],[Data inizio]])),"")</f>
        <v>44310</v>
      </c>
      <c r="M90" s="98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>44311</v>
      </c>
      <c r="N90" s="79" t="str">
        <f>TEXT(Tabella27[[#This Row],[Data piena inizio]],"ggg")</f>
        <v>sab</v>
      </c>
      <c r="O90" s="79" t="str">
        <f>TEXT(Tabella27[[#This Row],[Data piena fine]],"ggg")</f>
        <v>dom</v>
      </c>
      <c r="P90" s="79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sab - dom</v>
      </c>
    </row>
    <row r="91" spans="2:16" ht="37.5" customHeight="1" x14ac:dyDescent="0.25">
      <c r="B91" s="133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24 - 25</v>
      </c>
      <c r="C91" s="133" t="str">
        <f t="shared" si="9"/>
        <v>Aprile</v>
      </c>
      <c r="D91" s="160"/>
      <c r="E91" s="162" t="s">
        <v>19</v>
      </c>
      <c r="F91" s="162">
        <v>24</v>
      </c>
      <c r="G91" s="163" t="s">
        <v>406</v>
      </c>
      <c r="H91" s="174" t="s">
        <v>591</v>
      </c>
      <c r="I91" s="160" t="s">
        <v>174</v>
      </c>
      <c r="J91" s="160">
        <v>2</v>
      </c>
      <c r="K91" s="143">
        <f>4</f>
        <v>4</v>
      </c>
      <c r="L91" s="98">
        <f>IFERROR(IF(Tabella27[[#This Row],[Data inizio]]="","",DATE($L$1,Tabella27[[#This Row],[Colonna3]],Tabella27[[#This Row],[Data inizio]])),"")</f>
        <v>44310</v>
      </c>
      <c r="M91" s="98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>44311</v>
      </c>
      <c r="N91" s="79" t="str">
        <f>TEXT(Tabella27[[#This Row],[Data piena inizio]],"ggg")</f>
        <v>sab</v>
      </c>
      <c r="O91" s="79" t="str">
        <f>TEXT(Tabella27[[#This Row],[Data piena fine]],"ggg")</f>
        <v>dom</v>
      </c>
      <c r="P91" s="79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sab - dom</v>
      </c>
    </row>
    <row r="92" spans="2:16" ht="37.5" customHeight="1" x14ac:dyDescent="0.25">
      <c r="B92" s="133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25</v>
      </c>
      <c r="C92" s="133" t="str">
        <f t="shared" si="9"/>
        <v>Aprile</v>
      </c>
      <c r="D92" s="160"/>
      <c r="E92" s="162" t="s">
        <v>23</v>
      </c>
      <c r="F92" s="162">
        <v>25</v>
      </c>
      <c r="G92" s="163"/>
      <c r="H92" s="174" t="s">
        <v>587</v>
      </c>
      <c r="I92" s="175" t="s">
        <v>588</v>
      </c>
      <c r="J92" s="160">
        <v>3</v>
      </c>
      <c r="K92" s="143">
        <f>4</f>
        <v>4</v>
      </c>
      <c r="L92" s="98">
        <f>IFERROR(IF(Tabella27[[#This Row],[Data inizio]]="","",DATE($L$1,Tabella27[[#This Row],[Colonna3]],Tabella27[[#This Row],[Data inizio]])),"")</f>
        <v>44311</v>
      </c>
      <c r="M92" s="98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92" s="79" t="str">
        <f>TEXT(Tabella27[[#This Row],[Data piena inizio]],"ggg")</f>
        <v>dom</v>
      </c>
      <c r="O92" s="79" t="str">
        <f>TEXT(Tabella27[[#This Row],[Data piena fine]],"ggg")</f>
        <v/>
      </c>
      <c r="P92" s="79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dom</v>
      </c>
    </row>
    <row r="93" spans="2:16" ht="37.5" customHeight="1" x14ac:dyDescent="0.25">
      <c r="B93" s="133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25</v>
      </c>
      <c r="C93" s="133" t="str">
        <f t="shared" si="9"/>
        <v>Aprile</v>
      </c>
      <c r="D93" s="173"/>
      <c r="E93" s="162" t="s">
        <v>25</v>
      </c>
      <c r="F93" s="162">
        <v>25</v>
      </c>
      <c r="G93" s="163" t="s">
        <v>80</v>
      </c>
      <c r="H93" s="160" t="s">
        <v>64</v>
      </c>
      <c r="I93" s="160" t="s">
        <v>161</v>
      </c>
      <c r="J93" s="160">
        <v>4</v>
      </c>
      <c r="K93" s="143">
        <f>4</f>
        <v>4</v>
      </c>
      <c r="L93" s="98">
        <f>IFERROR(IF(Tabella27[[#This Row],[Data inizio]]="","",DATE($L$1,Tabella27[[#This Row],[Colonna3]],Tabella27[[#This Row],[Data inizio]])),"")</f>
        <v>44311</v>
      </c>
      <c r="M93" s="98" t="str">
        <f>IF(Tabella27[[#This Row],[Data fine]]="1° Maggio",Tabella27[[#This Row],[Data piena inizio]]+1,IF(Tabella27[[#This Row],[Data fine]]="2 Maggio",Tabella27[[#This Row],[Data piena inizio]]+2,IF(Tabella27[[#This Row],[Data fine]]="3 Maggio",Tabella27[[#This Row],[Data piena inizio]]+3,IF(Tabella27[[#This Row],[Data fine]]="","",DATE($L$1,Tabella27[[#This Row],[Colonna3]],Tabella27[[#This Row],[Data fine]])))))</f>
        <v/>
      </c>
      <c r="N93" s="79" t="str">
        <f>TEXT(Tabella27[[#This Row],[Data piena inizio]],"ggg")</f>
        <v>dom</v>
      </c>
      <c r="O93" s="79" t="str">
        <f>TEXT(Tabella27[[#This Row],[Data piena fine]],"ggg")</f>
        <v/>
      </c>
      <c r="P93" s="79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dom</v>
      </c>
    </row>
    <row r="94" spans="2:16" ht="37.5" customHeight="1" x14ac:dyDescent="0.25">
      <c r="B94" s="133" t="str">
        <f>IF(Tabella27[[#This Row],[Data inizio]]="","",IF(AND(Tabella27[[#This Row],[Tipologia]]&lt;&gt;"",Tabella27[[#This Row],[Data fine]]&lt;&gt;""),CONCATENATE(Tabella27[[#This Row],[Data inizio]]," - ",Tabella27[[#This Row],[Data fine]]),IF(AND(Tabella27[[#This Row],[Tipologia]]&lt;&gt;"",Tabella27[[#This Row],[Data fine]]=""),CONCATENATE(Tabella27[[#This Row],[Data inizio]]))))</f>
        <v>29 - 1° maggio</v>
      </c>
      <c r="C94" s="133" t="str">
        <f t="shared" si="9"/>
        <v>Aprile</v>
      </c>
      <c r="D94" s="173"/>
      <c r="E94" s="162" t="s">
        <v>72</v>
      </c>
      <c r="F94" s="162">
        <v>29</v>
      </c>
      <c r="G94" s="163" t="s">
        <v>530</v>
      </c>
      <c r="H94" s="160" t="s">
        <v>601</v>
      </c>
      <c r="I94" s="160" t="s">
        <v>137</v>
      </c>
      <c r="J94" s="160">
        <v>2</v>
      </c>
      <c r="K94" s="143">
        <f>4</f>
        <v>4</v>
      </c>
      <c r="L94" s="98">
        <f>IFERROR(IF(Tabella27[[#This Row],[Data inizio]]="","",DATE($L$1,Tabella27[[#This Row],[Colonna3]],Tabella27[[#This Row],[Data inizio]])),"")</f>
        <v>44315</v>
      </c>
      <c r="M94" s="98">
        <v>44317</v>
      </c>
      <c r="N94" s="79" t="str">
        <f>TEXT(Tabella27[[#This Row],[Data piena inizio]],"ggg")</f>
        <v>gio</v>
      </c>
      <c r="O94" s="79" t="str">
        <f>TEXT(Tabella27[[#This Row],[Data piena fine]],"ggg")</f>
        <v>sab</v>
      </c>
      <c r="P94" s="79" t="str">
        <f>IFERROR(IF(AND(Tabella27[[#This Row],[Giorno inizio]]="",Tabella27[[#This Row],[Giorno fine]]=""),"",IF(Tabella27[[#This Row],[Giorno fine]]="",Tabella27[[#This Row],[Giorno inizio]],CONCATENATE(Tabella27[[#This Row],[Giorno inizio]]," - ",Tabella27[[#This Row],[Giorno fine]]))),"")</f>
        <v>gio - sab</v>
      </c>
    </row>
    <row r="95" spans="2:16" ht="37.5" customHeight="1" x14ac:dyDescent="0.25">
      <c r="B95" s="132" t="s">
        <v>29</v>
      </c>
      <c r="C95" s="134" t="s">
        <v>35</v>
      </c>
      <c r="D95" s="164" t="s">
        <v>18</v>
      </c>
      <c r="E95" s="164" t="s">
        <v>17</v>
      </c>
      <c r="F95" s="165" t="s">
        <v>73</v>
      </c>
      <c r="G95" s="166" t="s">
        <v>74</v>
      </c>
      <c r="H95" s="167" t="s">
        <v>31</v>
      </c>
      <c r="I95" s="164" t="s">
        <v>10</v>
      </c>
      <c r="J95" s="164" t="s">
        <v>26</v>
      </c>
      <c r="K95" s="141" t="s">
        <v>454</v>
      </c>
      <c r="L95" s="104" t="s">
        <v>549</v>
      </c>
      <c r="M95" s="104" t="s">
        <v>550</v>
      </c>
      <c r="N95" s="104" t="s">
        <v>551</v>
      </c>
      <c r="O95" s="104" t="s">
        <v>552</v>
      </c>
      <c r="P95" s="104" t="s">
        <v>30</v>
      </c>
    </row>
    <row r="96" spans="2:16" ht="37.5" customHeight="1" x14ac:dyDescent="0.25">
      <c r="B96" s="133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/>
      </c>
      <c r="C96" s="134" t="str">
        <f t="shared" ref="C96:C97" si="10">"Maggio"</f>
        <v>Maggio</v>
      </c>
      <c r="D96" s="176"/>
      <c r="E96" s="177"/>
      <c r="F96" s="177"/>
      <c r="G96" s="178" t="s">
        <v>80</v>
      </c>
      <c r="H96" s="170" t="s">
        <v>3</v>
      </c>
      <c r="I96" s="177"/>
      <c r="J96" s="179"/>
      <c r="K96" s="144">
        <f>5</f>
        <v>5</v>
      </c>
      <c r="L96" s="106" t="str">
        <f>IFERROR(IF(Tabella2730[[#This Row],[Data inizio]]="","",DATE($L$1,Tabella2730[[#This Row],[Colonna3]],Tabella2730[[#This Row],[Data inizio]])),"")</f>
        <v/>
      </c>
      <c r="M96" s="106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96" s="107" t="str">
        <f>TEXT(Tabella2730[[#This Row],[Data piena inizio]],"ggg")</f>
        <v/>
      </c>
      <c r="O96" s="105" t="str">
        <f>TEXT(Tabella2730[[#This Row],[Data piena fine]],"ggg")</f>
        <v/>
      </c>
      <c r="P96" s="105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/>
      </c>
    </row>
    <row r="97" spans="1:17" ht="37.5" customHeight="1" x14ac:dyDescent="0.25">
      <c r="B97" s="133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1</v>
      </c>
      <c r="C97" s="133" t="str">
        <f t="shared" si="10"/>
        <v>Maggio</v>
      </c>
      <c r="D97" s="160"/>
      <c r="E97" s="160" t="s">
        <v>25</v>
      </c>
      <c r="F97" s="160">
        <v>1</v>
      </c>
      <c r="G97" s="161" t="s">
        <v>80</v>
      </c>
      <c r="H97" s="160" t="s">
        <v>162</v>
      </c>
      <c r="I97" s="160" t="s">
        <v>49</v>
      </c>
      <c r="J97" s="160">
        <v>1</v>
      </c>
      <c r="K97" s="145">
        <f>5</f>
        <v>5</v>
      </c>
      <c r="L97" s="109">
        <f>IFERROR(IF(Tabella2730[[#This Row],[Data inizio]]="","",DATE($L$1,Tabella2730[[#This Row],[Colonna3]],Tabella2730[[#This Row],[Data inizio]])),"")</f>
        <v>44317</v>
      </c>
      <c r="M97" s="109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97" s="75" t="str">
        <f>TEXT(Tabella2730[[#This Row],[Data piena inizio]],"ggg")</f>
        <v>sab</v>
      </c>
      <c r="O97" s="75" t="str">
        <f>TEXT(Tabella2730[[#This Row],[Data piena fine]],"ggg")</f>
        <v/>
      </c>
      <c r="P97" s="75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sab</v>
      </c>
    </row>
    <row r="98" spans="1:17" ht="37.5" customHeight="1" x14ac:dyDescent="0.25">
      <c r="B98" s="133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1</v>
      </c>
      <c r="C98" s="133" t="str">
        <f>"Maggio"</f>
        <v>Maggio</v>
      </c>
      <c r="D98" s="160"/>
      <c r="E98" s="160" t="s">
        <v>23</v>
      </c>
      <c r="F98" s="180">
        <v>1</v>
      </c>
      <c r="G98" s="161"/>
      <c r="H98" s="160" t="s">
        <v>596</v>
      </c>
      <c r="I98" s="160" t="s">
        <v>595</v>
      </c>
      <c r="J98" s="160">
        <v>4</v>
      </c>
      <c r="K98" s="146">
        <f>5</f>
        <v>5</v>
      </c>
      <c r="L98" s="109">
        <f>IFERROR(IF(Tabella2730[[#This Row],[Data inizio]]="","",DATE($L$1,Tabella2730[[#This Row],[Colonna3]],Tabella2730[[#This Row],[Data inizio]])),"")</f>
        <v>44317</v>
      </c>
      <c r="M98" s="109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98" s="122" t="str">
        <f>TEXT(Tabella2730[[#This Row],[Data piena inizio]],"ggg")</f>
        <v>sab</v>
      </c>
      <c r="O98" s="122" t="str">
        <f>TEXT(Tabella2730[[#This Row],[Data piena fine]],"ggg")</f>
        <v/>
      </c>
      <c r="P98" s="122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sab</v>
      </c>
    </row>
    <row r="99" spans="1:17" ht="37.5" customHeight="1" x14ac:dyDescent="0.25">
      <c r="B99" s="133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1 - 2</v>
      </c>
      <c r="C99" s="133" t="str">
        <f t="shared" ref="C99:C102" si="11">"Maggio"</f>
        <v>Maggio</v>
      </c>
      <c r="D99" s="160"/>
      <c r="E99" s="160" t="s">
        <v>22</v>
      </c>
      <c r="F99" s="160">
        <v>1</v>
      </c>
      <c r="G99" s="161">
        <v>2</v>
      </c>
      <c r="H99" s="160" t="s">
        <v>163</v>
      </c>
      <c r="I99" s="160" t="s">
        <v>53</v>
      </c>
      <c r="J99" s="160">
        <v>3</v>
      </c>
      <c r="K99" s="147">
        <f>5</f>
        <v>5</v>
      </c>
      <c r="L99" s="102">
        <f>IFERROR(IF(Tabella2730[[#This Row],[Data inizio]]="","",DATE($L$1,Tabella2730[[#This Row],[Colonna3]],Tabella2730[[#This Row],[Data inizio]])),"")</f>
        <v>44317</v>
      </c>
      <c r="M99" s="102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>44318</v>
      </c>
      <c r="N99" s="76" t="str">
        <f>TEXT(Tabella2730[[#This Row],[Data piena inizio]],"ggg")</f>
        <v>sab</v>
      </c>
      <c r="O99" s="76" t="str">
        <f>TEXT(Tabella2730[[#This Row],[Data piena fine]],"ggg")</f>
        <v>dom</v>
      </c>
      <c r="P99" s="76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sab - dom</v>
      </c>
    </row>
    <row r="100" spans="1:17" ht="37.5" customHeight="1" x14ac:dyDescent="0.25">
      <c r="B100" s="133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1</v>
      </c>
      <c r="C100" s="133" t="str">
        <f>"Maggio"</f>
        <v>Maggio</v>
      </c>
      <c r="D100" s="160"/>
      <c r="E100" s="160" t="s">
        <v>23</v>
      </c>
      <c r="F100" s="180">
        <v>1</v>
      </c>
      <c r="G100" s="161"/>
      <c r="H100" s="160" t="s">
        <v>471</v>
      </c>
      <c r="I100" s="160" t="s">
        <v>352</v>
      </c>
      <c r="J100" s="160">
        <v>7</v>
      </c>
      <c r="K100" s="148">
        <f>5</f>
        <v>5</v>
      </c>
      <c r="L100" s="102">
        <f>IFERROR(IF(Tabella2730[[#This Row],[Data inizio]]="","",DATE($L$1,Tabella2730[[#This Row],[Colonna3]],Tabella2730[[#This Row],[Data inizio]])),"")</f>
        <v>44317</v>
      </c>
      <c r="M100" s="102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00" s="77" t="str">
        <f>TEXT(Tabella2730[[#This Row],[Data piena inizio]],"ggg")</f>
        <v>sab</v>
      </c>
      <c r="O100" s="77" t="str">
        <f>TEXT(Tabella2730[[#This Row],[Data piena fine]],"ggg")</f>
        <v/>
      </c>
      <c r="P100" s="77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sab</v>
      </c>
    </row>
    <row r="101" spans="1:17" ht="37.5" customHeight="1" x14ac:dyDescent="0.25">
      <c r="B101" s="133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1</v>
      </c>
      <c r="C101" s="133" t="str">
        <f t="shared" si="11"/>
        <v>Maggio</v>
      </c>
      <c r="D101" s="160"/>
      <c r="E101" s="160" t="s">
        <v>23</v>
      </c>
      <c r="F101" s="160">
        <v>1</v>
      </c>
      <c r="G101" s="161" t="s">
        <v>80</v>
      </c>
      <c r="H101" s="160" t="s">
        <v>478</v>
      </c>
      <c r="I101" s="160" t="s">
        <v>259</v>
      </c>
      <c r="J101" s="160">
        <v>7</v>
      </c>
      <c r="K101" s="147">
        <f>5</f>
        <v>5</v>
      </c>
      <c r="L101" s="102">
        <f>IFERROR(IF(Tabella2730[[#This Row],[Data inizio]]="","",DATE($L$1,Tabella2730[[#This Row],[Colonna3]],Tabella2730[[#This Row],[Data inizio]])),"")</f>
        <v>44317</v>
      </c>
      <c r="M101" s="102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01" s="76" t="str">
        <f>TEXT(Tabella2730[[#This Row],[Data piena inizio]],"ggg")</f>
        <v>sab</v>
      </c>
      <c r="O101" s="76" t="str">
        <f>TEXT(Tabella2730[[#This Row],[Data piena fine]],"ggg")</f>
        <v/>
      </c>
      <c r="P101" s="76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sab</v>
      </c>
    </row>
    <row r="102" spans="1:17" ht="37.5" customHeight="1" x14ac:dyDescent="0.25">
      <c r="B102" s="133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2</v>
      </c>
      <c r="C102" s="133" t="str">
        <f t="shared" si="11"/>
        <v>Maggio</v>
      </c>
      <c r="D102" s="160"/>
      <c r="E102" s="160" t="s">
        <v>25</v>
      </c>
      <c r="F102" s="160">
        <v>2</v>
      </c>
      <c r="G102" s="161" t="s">
        <v>80</v>
      </c>
      <c r="H102" s="160" t="s">
        <v>64</v>
      </c>
      <c r="I102" s="160" t="s">
        <v>164</v>
      </c>
      <c r="J102" s="160">
        <v>5</v>
      </c>
      <c r="K102" s="147">
        <f>5</f>
        <v>5</v>
      </c>
      <c r="L102" s="102">
        <f>IFERROR(IF(Tabella2730[[#This Row],[Data inizio]]="","",DATE($L$1,Tabella2730[[#This Row],[Colonna3]],Tabella2730[[#This Row],[Data inizio]])),"")</f>
        <v>44318</v>
      </c>
      <c r="M102" s="102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02" s="76" t="str">
        <f>TEXT(Tabella2730[[#This Row],[Data piena inizio]],"ggg")</f>
        <v>dom</v>
      </c>
      <c r="O102" s="76" t="str">
        <f>TEXT(Tabella2730[[#This Row],[Data piena fine]],"ggg")</f>
        <v/>
      </c>
      <c r="P102" s="76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dom</v>
      </c>
    </row>
    <row r="103" spans="1:17" ht="37.5" customHeight="1" x14ac:dyDescent="0.25">
      <c r="B103" s="133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2</v>
      </c>
      <c r="C103" s="133" t="str">
        <f t="shared" ref="C103:C108" si="12">"Maggio"</f>
        <v>Maggio</v>
      </c>
      <c r="D103" s="160"/>
      <c r="E103" s="160" t="s">
        <v>25</v>
      </c>
      <c r="F103" s="160">
        <v>2</v>
      </c>
      <c r="G103" s="161" t="s">
        <v>80</v>
      </c>
      <c r="H103" s="160" t="s">
        <v>165</v>
      </c>
      <c r="I103" s="160" t="s">
        <v>145</v>
      </c>
      <c r="J103" s="160">
        <v>6</v>
      </c>
      <c r="K103" s="147">
        <f>5</f>
        <v>5</v>
      </c>
      <c r="L103" s="102">
        <f>IFERROR(IF(Tabella2730[[#This Row],[Data inizio]]="","",DATE($L$1,Tabella2730[[#This Row],[Colonna3]],Tabella2730[[#This Row],[Data inizio]])),"")</f>
        <v>44318</v>
      </c>
      <c r="M103" s="102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03" s="76" t="str">
        <f>TEXT(Tabella2730[[#This Row],[Data piena inizio]],"ggg")</f>
        <v>dom</v>
      </c>
      <c r="O103" s="76" t="str">
        <f>TEXT(Tabella2730[[#This Row],[Data piena fine]],"ggg")</f>
        <v/>
      </c>
      <c r="P103" s="76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dom</v>
      </c>
    </row>
    <row r="104" spans="1:17" ht="37.5" customHeight="1" x14ac:dyDescent="0.25">
      <c r="B104" s="133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2</v>
      </c>
      <c r="C104" s="133" t="str">
        <f t="shared" si="12"/>
        <v>Maggio</v>
      </c>
      <c r="D104" s="160"/>
      <c r="E104" s="160" t="s">
        <v>23</v>
      </c>
      <c r="F104" s="160">
        <v>2</v>
      </c>
      <c r="G104" s="161" t="s">
        <v>80</v>
      </c>
      <c r="H104" s="160" t="s">
        <v>479</v>
      </c>
      <c r="I104" s="160" t="s">
        <v>314</v>
      </c>
      <c r="J104" s="160">
        <v>7</v>
      </c>
      <c r="K104" s="147">
        <f>5</f>
        <v>5</v>
      </c>
      <c r="L104" s="102">
        <f>IFERROR(IF(Tabella2730[[#This Row],[Data inizio]]="","",DATE($L$1,Tabella2730[[#This Row],[Colonna3]],Tabella2730[[#This Row],[Data inizio]])),"")</f>
        <v>44318</v>
      </c>
      <c r="M104" s="102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04" s="76" t="str">
        <f>TEXT(Tabella2730[[#This Row],[Data piena inizio]],"ggg")</f>
        <v>dom</v>
      </c>
      <c r="O104" s="76" t="str">
        <f>TEXT(Tabella2730[[#This Row],[Data piena fine]],"ggg")</f>
        <v/>
      </c>
      <c r="P104" s="76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dom</v>
      </c>
    </row>
    <row r="105" spans="1:17" ht="37.5" customHeight="1" x14ac:dyDescent="0.25">
      <c r="B105" s="133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2</v>
      </c>
      <c r="C105" s="133" t="str">
        <f t="shared" si="12"/>
        <v>Maggio</v>
      </c>
      <c r="D105" s="160"/>
      <c r="E105" s="160" t="s">
        <v>23</v>
      </c>
      <c r="F105" s="160">
        <v>2</v>
      </c>
      <c r="G105" s="161" t="s">
        <v>80</v>
      </c>
      <c r="H105" s="160" t="s">
        <v>480</v>
      </c>
      <c r="I105" s="160" t="s">
        <v>206</v>
      </c>
      <c r="J105" s="160">
        <v>7</v>
      </c>
      <c r="K105" s="147">
        <f>5</f>
        <v>5</v>
      </c>
      <c r="L105" s="102">
        <f>IFERROR(IF(Tabella2730[[#This Row],[Data inizio]]="","",DATE($L$1,Tabella2730[[#This Row],[Colonna3]],Tabella2730[[#This Row],[Data inizio]])),"")</f>
        <v>44318</v>
      </c>
      <c r="M105" s="102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05" s="76" t="str">
        <f>TEXT(Tabella2730[[#This Row],[Data piena inizio]],"ggg")</f>
        <v>dom</v>
      </c>
      <c r="O105" s="76" t="str">
        <f>TEXT(Tabella2730[[#This Row],[Data piena fine]],"ggg")</f>
        <v/>
      </c>
      <c r="P105" s="76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dom</v>
      </c>
    </row>
    <row r="106" spans="1:17" ht="37.5" customHeight="1" x14ac:dyDescent="0.25">
      <c r="B106" s="133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2</v>
      </c>
      <c r="C106" s="133" t="str">
        <f t="shared" si="12"/>
        <v>Maggio</v>
      </c>
      <c r="D106" s="160"/>
      <c r="E106" s="160" t="s">
        <v>25</v>
      </c>
      <c r="F106" s="160">
        <v>2</v>
      </c>
      <c r="G106" s="161" t="s">
        <v>80</v>
      </c>
      <c r="H106" s="160" t="s">
        <v>481</v>
      </c>
      <c r="I106" s="160" t="s">
        <v>468</v>
      </c>
      <c r="J106" s="160">
        <v>7</v>
      </c>
      <c r="K106" s="147">
        <f>5</f>
        <v>5</v>
      </c>
      <c r="L106" s="102">
        <f>IFERROR(IF(Tabella2730[[#This Row],[Data inizio]]="","",DATE($L$1,Tabella2730[[#This Row],[Colonna3]],Tabella2730[[#This Row],[Data inizio]])),"")</f>
        <v>44318</v>
      </c>
      <c r="M106" s="102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06" s="76" t="str">
        <f>TEXT(Tabella2730[[#This Row],[Data piena inizio]],"ggg")</f>
        <v>dom</v>
      </c>
      <c r="O106" s="76" t="str">
        <f>TEXT(Tabella2730[[#This Row],[Data piena fine]],"ggg")</f>
        <v/>
      </c>
      <c r="P106" s="76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dom</v>
      </c>
      <c r="Q106" s="90"/>
    </row>
    <row r="107" spans="1:17" ht="37.5" customHeight="1" x14ac:dyDescent="0.25">
      <c r="B107" s="133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6 - 8</v>
      </c>
      <c r="C107" s="133" t="str">
        <f t="shared" si="12"/>
        <v>Maggio</v>
      </c>
      <c r="D107" s="160"/>
      <c r="E107" s="160" t="s">
        <v>21</v>
      </c>
      <c r="F107" s="160">
        <v>6</v>
      </c>
      <c r="G107" s="161" t="s">
        <v>408</v>
      </c>
      <c r="H107" s="160" t="s">
        <v>534</v>
      </c>
      <c r="I107" s="160" t="s">
        <v>279</v>
      </c>
      <c r="J107" s="160">
        <v>3</v>
      </c>
      <c r="K107" s="147">
        <f>5</f>
        <v>5</v>
      </c>
      <c r="L107" s="102">
        <f>IFERROR(IF(Tabella2730[[#This Row],[Data inizio]]="","",DATE($L$1,Tabella2730[[#This Row],[Colonna3]],Tabella2730[[#This Row],[Data inizio]])),"")</f>
        <v>44322</v>
      </c>
      <c r="M107" s="102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>44324</v>
      </c>
      <c r="N107" s="76" t="str">
        <f>TEXT(Tabella2730[[#This Row],[Data piena inizio]],"ggg")</f>
        <v>gio</v>
      </c>
      <c r="O107" s="76" t="str">
        <f>TEXT(Tabella2730[[#This Row],[Data piena fine]],"ggg")</f>
        <v>sab</v>
      </c>
      <c r="P107" s="76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gio - sab</v>
      </c>
      <c r="Q107" s="90"/>
    </row>
    <row r="108" spans="1:17" ht="37.5" customHeight="1" x14ac:dyDescent="0.25">
      <c r="B108" s="133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6 - 8</v>
      </c>
      <c r="C108" s="133" t="str">
        <f t="shared" si="12"/>
        <v>Maggio</v>
      </c>
      <c r="D108" s="160"/>
      <c r="E108" s="160" t="s">
        <v>21</v>
      </c>
      <c r="F108" s="160">
        <v>6</v>
      </c>
      <c r="G108" s="161" t="s">
        <v>408</v>
      </c>
      <c r="H108" s="160" t="s">
        <v>535</v>
      </c>
      <c r="I108" s="160" t="s">
        <v>279</v>
      </c>
      <c r="J108" s="160">
        <v>3</v>
      </c>
      <c r="K108" s="149">
        <f>5</f>
        <v>5</v>
      </c>
      <c r="L108" s="103">
        <f>IFERROR(IF(Tabella2730[[#This Row],[Data inizio]]="","",DATE($L$1,Tabella2730[[#This Row],[Colonna3]],Tabella2730[[#This Row],[Data inizio]])),"")</f>
        <v>44322</v>
      </c>
      <c r="M108" s="103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>44324</v>
      </c>
      <c r="N108" s="101" t="str">
        <f>TEXT(Tabella2730[[#This Row],[Data piena inizio]],"ggg")</f>
        <v>gio</v>
      </c>
      <c r="O108" s="101" t="str">
        <f>TEXT(Tabella2730[[#This Row],[Data piena fine]],"ggg")</f>
        <v>sab</v>
      </c>
      <c r="P108" s="101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gio - sab</v>
      </c>
      <c r="Q108" s="90"/>
    </row>
    <row r="109" spans="1:17" ht="37.5" customHeight="1" x14ac:dyDescent="0.25">
      <c r="B109" s="133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7 - 9</v>
      </c>
      <c r="C109" s="133" t="str">
        <f>"Maggio"</f>
        <v>Maggio</v>
      </c>
      <c r="D109" s="160"/>
      <c r="E109" s="160" t="s">
        <v>21</v>
      </c>
      <c r="F109" s="160">
        <v>7</v>
      </c>
      <c r="G109" s="161">
        <v>9</v>
      </c>
      <c r="H109" s="160" t="s">
        <v>166</v>
      </c>
      <c r="I109" s="160" t="s">
        <v>123</v>
      </c>
      <c r="J109" s="160">
        <v>1</v>
      </c>
      <c r="K109" s="148">
        <f>5</f>
        <v>5</v>
      </c>
      <c r="L109" s="102">
        <f>IFERROR(IF(Tabella2730[[#This Row],[Data inizio]]="","",DATE($L$1,Tabella2730[[#This Row],[Colonna3]],Tabella2730[[#This Row],[Data inizio]])),"")</f>
        <v>44323</v>
      </c>
      <c r="M109" s="102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>44325</v>
      </c>
      <c r="N109" s="77" t="str">
        <f>TEXT(Tabella2730[[#This Row],[Data piena inizio]],"ggg")</f>
        <v>ven</v>
      </c>
      <c r="O109" s="77" t="str">
        <f>TEXT(Tabella2730[[#This Row],[Data piena fine]],"ggg")</f>
        <v>dom</v>
      </c>
      <c r="P109" s="77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ven - dom</v>
      </c>
    </row>
    <row r="110" spans="1:17" ht="37.5" customHeight="1" x14ac:dyDescent="0.25">
      <c r="B110" s="133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7 - 9</v>
      </c>
      <c r="C110" s="133" t="str">
        <f t="shared" ref="C110:C144" si="13">"Maggio"</f>
        <v>Maggio</v>
      </c>
      <c r="D110" s="160"/>
      <c r="E110" s="160" t="s">
        <v>21</v>
      </c>
      <c r="F110" s="160">
        <v>7</v>
      </c>
      <c r="G110" s="161">
        <v>9</v>
      </c>
      <c r="H110" s="160" t="s">
        <v>167</v>
      </c>
      <c r="I110" s="160" t="s">
        <v>168</v>
      </c>
      <c r="J110" s="160">
        <v>2</v>
      </c>
      <c r="K110" s="148">
        <f>5</f>
        <v>5</v>
      </c>
      <c r="L110" s="102">
        <f>IFERROR(IF(Tabella2730[[#This Row],[Data inizio]]="","",DATE($L$1,Tabella2730[[#This Row],[Colonna3]],Tabella2730[[#This Row],[Data inizio]])),"")</f>
        <v>44323</v>
      </c>
      <c r="M110" s="102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>44325</v>
      </c>
      <c r="N110" s="77" t="str">
        <f>TEXT(Tabella2730[[#This Row],[Data piena inizio]],"ggg")</f>
        <v>ven</v>
      </c>
      <c r="O110" s="77" t="str">
        <f>TEXT(Tabella2730[[#This Row],[Data piena fine]],"ggg")</f>
        <v>dom</v>
      </c>
      <c r="P110" s="77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ven - dom</v>
      </c>
    </row>
    <row r="111" spans="1:17" s="80" customFormat="1" ht="37.5" customHeight="1" x14ac:dyDescent="0.25">
      <c r="A111" s="129"/>
      <c r="B111" s="133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8</v>
      </c>
      <c r="C111" s="133" t="str">
        <f t="shared" si="13"/>
        <v>Maggio</v>
      </c>
      <c r="D111" s="160"/>
      <c r="E111" s="160" t="s">
        <v>25</v>
      </c>
      <c r="F111" s="160">
        <v>8</v>
      </c>
      <c r="G111" s="161" t="s">
        <v>80</v>
      </c>
      <c r="H111" s="160" t="s">
        <v>129</v>
      </c>
      <c r="I111" s="160" t="s">
        <v>133</v>
      </c>
      <c r="J111" s="160">
        <v>4</v>
      </c>
      <c r="K111" s="148">
        <f>5</f>
        <v>5</v>
      </c>
      <c r="L111" s="102">
        <f>IFERROR(IF(Tabella2730[[#This Row],[Data inizio]]="","",DATE($L$1,Tabella2730[[#This Row],[Colonna3]],Tabella2730[[#This Row],[Data inizio]])),"")</f>
        <v>44324</v>
      </c>
      <c r="M111" s="102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11" s="77" t="str">
        <f>TEXT(Tabella2730[[#This Row],[Data piena inizio]],"ggg")</f>
        <v>sab</v>
      </c>
      <c r="O111" s="77" t="str">
        <f>TEXT(Tabella2730[[#This Row],[Data piena fine]],"ggg")</f>
        <v/>
      </c>
      <c r="P111" s="77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sab</v>
      </c>
    </row>
    <row r="112" spans="1:17" s="80" customFormat="1" ht="37.5" customHeight="1" x14ac:dyDescent="0.25">
      <c r="A112" s="129"/>
      <c r="B112" s="133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8</v>
      </c>
      <c r="C112" s="133" t="str">
        <f t="shared" si="13"/>
        <v>Maggio</v>
      </c>
      <c r="D112" s="160"/>
      <c r="E112" s="160" t="s">
        <v>23</v>
      </c>
      <c r="F112" s="160">
        <v>8</v>
      </c>
      <c r="G112" s="161" t="s">
        <v>80</v>
      </c>
      <c r="H112" s="160" t="s">
        <v>482</v>
      </c>
      <c r="I112" s="160" t="s">
        <v>259</v>
      </c>
      <c r="J112" s="160">
        <v>7</v>
      </c>
      <c r="K112" s="148">
        <f>5</f>
        <v>5</v>
      </c>
      <c r="L112" s="102">
        <f>IFERROR(IF(Tabella2730[[#This Row],[Data inizio]]="","",DATE($L$1,Tabella2730[[#This Row],[Colonna3]],Tabella2730[[#This Row],[Data inizio]])),"")</f>
        <v>44324</v>
      </c>
      <c r="M112" s="102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12" s="77" t="str">
        <f>TEXT(Tabella2730[[#This Row],[Data piena inizio]],"ggg")</f>
        <v>sab</v>
      </c>
      <c r="O112" s="77" t="str">
        <f>TEXT(Tabella2730[[#This Row],[Data piena fine]],"ggg")</f>
        <v/>
      </c>
      <c r="P112" s="77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sab</v>
      </c>
    </row>
    <row r="113" spans="2:16" ht="37.5" customHeight="1" x14ac:dyDescent="0.25">
      <c r="B113" s="133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8 - 9</v>
      </c>
      <c r="C113" s="133" t="str">
        <f t="shared" si="13"/>
        <v>Maggio</v>
      </c>
      <c r="D113" s="160"/>
      <c r="E113" s="160" t="s">
        <v>19</v>
      </c>
      <c r="F113" s="160">
        <v>8</v>
      </c>
      <c r="G113" s="161">
        <v>9</v>
      </c>
      <c r="H113" s="160" t="s">
        <v>169</v>
      </c>
      <c r="I113" s="160" t="s">
        <v>111</v>
      </c>
      <c r="J113" s="160">
        <v>6</v>
      </c>
      <c r="K113" s="148">
        <f>5</f>
        <v>5</v>
      </c>
      <c r="L113" s="102">
        <f>IFERROR(IF(Tabella2730[[#This Row],[Data inizio]]="","",DATE($L$1,Tabella2730[[#This Row],[Colonna3]],Tabella2730[[#This Row],[Data inizio]])),"")</f>
        <v>44324</v>
      </c>
      <c r="M113" s="102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>44325</v>
      </c>
      <c r="N113" s="77" t="str">
        <f>TEXT(Tabella2730[[#This Row],[Data piena inizio]],"ggg")</f>
        <v>sab</v>
      </c>
      <c r="O113" s="77" t="str">
        <f>TEXT(Tabella2730[[#This Row],[Data piena fine]],"ggg")</f>
        <v>dom</v>
      </c>
      <c r="P113" s="77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sab - dom</v>
      </c>
    </row>
    <row r="114" spans="2:16" ht="37.5" customHeight="1" x14ac:dyDescent="0.25">
      <c r="B114" s="133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9</v>
      </c>
      <c r="C114" s="133" t="str">
        <f t="shared" si="13"/>
        <v>Maggio</v>
      </c>
      <c r="D114" s="160"/>
      <c r="E114" s="160" t="s">
        <v>24</v>
      </c>
      <c r="F114" s="160">
        <v>9</v>
      </c>
      <c r="G114" s="161" t="s">
        <v>80</v>
      </c>
      <c r="H114" s="160" t="s">
        <v>112</v>
      </c>
      <c r="I114" s="160" t="s">
        <v>170</v>
      </c>
      <c r="J114" s="160">
        <v>1</v>
      </c>
      <c r="K114" s="148">
        <f>5</f>
        <v>5</v>
      </c>
      <c r="L114" s="102">
        <f>IFERROR(IF(Tabella2730[[#This Row],[Data inizio]]="","",DATE($L$1,Tabella2730[[#This Row],[Colonna3]],Tabella2730[[#This Row],[Data inizio]])),"")</f>
        <v>44325</v>
      </c>
      <c r="M114" s="102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14" s="77" t="str">
        <f>TEXT(Tabella2730[[#This Row],[Data piena inizio]],"ggg")</f>
        <v>dom</v>
      </c>
      <c r="O114" s="77" t="str">
        <f>TEXT(Tabella2730[[#This Row],[Data piena fine]],"ggg")</f>
        <v/>
      </c>
      <c r="P114" s="77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dom</v>
      </c>
    </row>
    <row r="115" spans="2:16" ht="37.5" customHeight="1" x14ac:dyDescent="0.25">
      <c r="B115" s="133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9</v>
      </c>
      <c r="C115" s="133" t="str">
        <f t="shared" si="13"/>
        <v>Maggio</v>
      </c>
      <c r="D115" s="160"/>
      <c r="E115" s="160" t="s">
        <v>25</v>
      </c>
      <c r="F115" s="160">
        <v>9</v>
      </c>
      <c r="G115" s="161"/>
      <c r="H115" s="160" t="s">
        <v>144</v>
      </c>
      <c r="I115" s="160" t="s">
        <v>171</v>
      </c>
      <c r="J115" s="160">
        <v>3</v>
      </c>
      <c r="K115" s="148">
        <f>5</f>
        <v>5</v>
      </c>
      <c r="L115" s="102">
        <f>IFERROR(IF(Tabella2730[[#This Row],[Data inizio]]="","",DATE($L$1,Tabella2730[[#This Row],[Colonna3]],Tabella2730[[#This Row],[Data inizio]])),"")</f>
        <v>44325</v>
      </c>
      <c r="M115" s="102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15" s="77" t="str">
        <f>TEXT(Tabella2730[[#This Row],[Data piena inizio]],"ggg")</f>
        <v>dom</v>
      </c>
      <c r="O115" s="77" t="str">
        <f>TEXT(Tabella2730[[#This Row],[Data piena fine]],"ggg")</f>
        <v/>
      </c>
      <c r="P115" s="77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dom</v>
      </c>
    </row>
    <row r="116" spans="2:16" ht="37.5" customHeight="1" x14ac:dyDescent="0.25">
      <c r="B116" s="133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9</v>
      </c>
      <c r="C116" s="133" t="str">
        <f t="shared" si="13"/>
        <v>Maggio</v>
      </c>
      <c r="D116" s="160"/>
      <c r="E116" s="160" t="s">
        <v>24</v>
      </c>
      <c r="F116" s="160">
        <v>9</v>
      </c>
      <c r="G116" s="161" t="s">
        <v>80</v>
      </c>
      <c r="H116" s="160" t="s">
        <v>112</v>
      </c>
      <c r="I116" s="160" t="s">
        <v>172</v>
      </c>
      <c r="J116" s="160">
        <v>7</v>
      </c>
      <c r="K116" s="148">
        <f>5</f>
        <v>5</v>
      </c>
      <c r="L116" s="102">
        <f>IFERROR(IF(Tabella2730[[#This Row],[Data inizio]]="","",DATE($L$1,Tabella2730[[#This Row],[Colonna3]],Tabella2730[[#This Row],[Data inizio]])),"")</f>
        <v>44325</v>
      </c>
      <c r="M116" s="102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16" s="77" t="str">
        <f>TEXT(Tabella2730[[#This Row],[Data piena inizio]],"ggg")</f>
        <v>dom</v>
      </c>
      <c r="O116" s="77" t="str">
        <f>TEXT(Tabella2730[[#This Row],[Data piena fine]],"ggg")</f>
        <v/>
      </c>
      <c r="P116" s="77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dom</v>
      </c>
    </row>
    <row r="117" spans="2:16" ht="37.5" customHeight="1" x14ac:dyDescent="0.25">
      <c r="B117" s="133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/>
      </c>
      <c r="C117" s="133" t="str">
        <f t="shared" si="13"/>
        <v>Maggio</v>
      </c>
      <c r="D117" s="160"/>
      <c r="E117" s="160" t="s">
        <v>21</v>
      </c>
      <c r="F117" s="160"/>
      <c r="G117" s="161"/>
      <c r="H117" s="160" t="s">
        <v>173</v>
      </c>
      <c r="I117" s="160" t="s">
        <v>174</v>
      </c>
      <c r="J117" s="160">
        <v>2</v>
      </c>
      <c r="K117" s="148">
        <f>5</f>
        <v>5</v>
      </c>
      <c r="L117" s="102" t="str">
        <f>IFERROR(IF(Tabella2730[[#This Row],[Data inizio]]="","",DATE($L$1,Tabella2730[[#This Row],[Colonna3]],Tabella2730[[#This Row],[Data inizio]])),"")</f>
        <v/>
      </c>
      <c r="M117" s="102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17" s="77" t="str">
        <f>TEXT(Tabella2730[[#This Row],[Data piena inizio]],"ggg")</f>
        <v/>
      </c>
      <c r="O117" s="77" t="str">
        <f>TEXT(Tabella2730[[#This Row],[Data piena fine]],"ggg")</f>
        <v/>
      </c>
      <c r="P117" s="77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/>
      </c>
    </row>
    <row r="118" spans="2:16" ht="37.5" customHeight="1" x14ac:dyDescent="0.25">
      <c r="B118" s="133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/>
      </c>
      <c r="C118" s="133" t="str">
        <f t="shared" si="13"/>
        <v>Maggio</v>
      </c>
      <c r="D118" s="160"/>
      <c r="E118" s="160" t="s">
        <v>21</v>
      </c>
      <c r="F118" s="160"/>
      <c r="G118" s="161"/>
      <c r="H118" s="160" t="s">
        <v>175</v>
      </c>
      <c r="I118" s="160" t="s">
        <v>174</v>
      </c>
      <c r="J118" s="160">
        <v>2</v>
      </c>
      <c r="K118" s="148">
        <f>5</f>
        <v>5</v>
      </c>
      <c r="L118" s="102" t="str">
        <f>IFERROR(IF(Tabella2730[[#This Row],[Data inizio]]="","",DATE($L$1,Tabella2730[[#This Row],[Colonna3]],Tabella2730[[#This Row],[Data inizio]])),"")</f>
        <v/>
      </c>
      <c r="M118" s="102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18" s="77" t="str">
        <f>TEXT(Tabella2730[[#This Row],[Data piena inizio]],"ggg")</f>
        <v/>
      </c>
      <c r="O118" s="77" t="str">
        <f>TEXT(Tabella2730[[#This Row],[Data piena fine]],"ggg")</f>
        <v/>
      </c>
      <c r="P118" s="77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/>
      </c>
    </row>
    <row r="119" spans="2:16" ht="37.5" customHeight="1" x14ac:dyDescent="0.25">
      <c r="B119" s="133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15</v>
      </c>
      <c r="C119" s="133" t="str">
        <f>"Maggio"</f>
        <v>Maggio</v>
      </c>
      <c r="D119" s="173"/>
      <c r="E119" s="160" t="s">
        <v>25</v>
      </c>
      <c r="F119" s="180">
        <v>15</v>
      </c>
      <c r="G119" s="161"/>
      <c r="H119" s="160" t="s">
        <v>64</v>
      </c>
      <c r="I119" s="160" t="s">
        <v>161</v>
      </c>
      <c r="J119" s="160">
        <v>4</v>
      </c>
      <c r="K119" s="148">
        <f>5</f>
        <v>5</v>
      </c>
      <c r="L119" s="102">
        <f>IFERROR(IF(Tabella2730[[#This Row],[Data inizio]]="","",DATE($L$1,Tabella2730[[#This Row],[Colonna3]],Tabella2730[[#This Row],[Data inizio]])),"")</f>
        <v>44331</v>
      </c>
      <c r="M119" s="102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19" s="77" t="str">
        <f>TEXT(Tabella2730[[#This Row],[Data piena inizio]],"ggg")</f>
        <v>sab</v>
      </c>
      <c r="O119" s="77" t="str">
        <f>TEXT(Tabella2730[[#This Row],[Data piena fine]],"ggg")</f>
        <v/>
      </c>
      <c r="P119" s="77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sab</v>
      </c>
    </row>
    <row r="120" spans="2:16" ht="37.5" customHeight="1" x14ac:dyDescent="0.25">
      <c r="B120" s="133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15 - 16</v>
      </c>
      <c r="C120" s="133" t="str">
        <f t="shared" si="13"/>
        <v>Maggio</v>
      </c>
      <c r="D120" s="160"/>
      <c r="E120" s="160" t="s">
        <v>20</v>
      </c>
      <c r="F120" s="160">
        <v>15</v>
      </c>
      <c r="G120" s="161">
        <v>16</v>
      </c>
      <c r="H120" s="160" t="s">
        <v>483</v>
      </c>
      <c r="I120" s="160" t="s">
        <v>176</v>
      </c>
      <c r="J120" s="160">
        <v>3</v>
      </c>
      <c r="K120" s="148">
        <f>5</f>
        <v>5</v>
      </c>
      <c r="L120" s="102">
        <f>IFERROR(IF(Tabella2730[[#This Row],[Data inizio]]="","",DATE($L$1,Tabella2730[[#This Row],[Colonna3]],Tabella2730[[#This Row],[Data inizio]])),"")</f>
        <v>44331</v>
      </c>
      <c r="M120" s="102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>44332</v>
      </c>
      <c r="N120" s="77" t="str">
        <f>TEXT(Tabella2730[[#This Row],[Data piena inizio]],"ggg")</f>
        <v>sab</v>
      </c>
      <c r="O120" s="77" t="str">
        <f>TEXT(Tabella2730[[#This Row],[Data piena fine]],"ggg")</f>
        <v>dom</v>
      </c>
      <c r="P120" s="77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sab - dom</v>
      </c>
    </row>
    <row r="121" spans="2:16" ht="37.5" customHeight="1" x14ac:dyDescent="0.25">
      <c r="B121" s="133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15 - 16</v>
      </c>
      <c r="C121" s="133" t="str">
        <f t="shared" si="13"/>
        <v>Maggio</v>
      </c>
      <c r="D121" s="160"/>
      <c r="E121" s="160" t="s">
        <v>19</v>
      </c>
      <c r="F121" s="160">
        <v>15</v>
      </c>
      <c r="G121" s="161">
        <v>16</v>
      </c>
      <c r="H121" s="160" t="s">
        <v>177</v>
      </c>
      <c r="I121" s="160" t="s">
        <v>116</v>
      </c>
      <c r="J121" s="160">
        <v>4</v>
      </c>
      <c r="K121" s="148">
        <f>5</f>
        <v>5</v>
      </c>
      <c r="L121" s="102">
        <f>IFERROR(IF(Tabella2730[[#This Row],[Data inizio]]="","",DATE($L$1,Tabella2730[[#This Row],[Colonna3]],Tabella2730[[#This Row],[Data inizio]])),"")</f>
        <v>44331</v>
      </c>
      <c r="M121" s="102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>44332</v>
      </c>
      <c r="N121" s="77" t="str">
        <f>TEXT(Tabella2730[[#This Row],[Data piena inizio]],"ggg")</f>
        <v>sab</v>
      </c>
      <c r="O121" s="77" t="str">
        <f>TEXT(Tabella2730[[#This Row],[Data piena fine]],"ggg")</f>
        <v>dom</v>
      </c>
      <c r="P121" s="77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sab - dom</v>
      </c>
    </row>
    <row r="122" spans="2:16" ht="37.5" customHeight="1" x14ac:dyDescent="0.25">
      <c r="B122" s="133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15 - 16</v>
      </c>
      <c r="C122" s="133" t="str">
        <f t="shared" si="13"/>
        <v>Maggio</v>
      </c>
      <c r="D122" s="160"/>
      <c r="E122" s="160" t="s">
        <v>19</v>
      </c>
      <c r="F122" s="160">
        <v>15</v>
      </c>
      <c r="G122" s="161">
        <v>16</v>
      </c>
      <c r="H122" s="160" t="s">
        <v>178</v>
      </c>
      <c r="I122" s="160" t="s">
        <v>179</v>
      </c>
      <c r="J122" s="160">
        <v>6</v>
      </c>
      <c r="K122" s="148">
        <f>5</f>
        <v>5</v>
      </c>
      <c r="L122" s="102">
        <f>IFERROR(IF(Tabella2730[[#This Row],[Data inizio]]="","",DATE($L$1,Tabella2730[[#This Row],[Colonna3]],Tabella2730[[#This Row],[Data inizio]])),"")</f>
        <v>44331</v>
      </c>
      <c r="M122" s="102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>44332</v>
      </c>
      <c r="N122" s="77" t="str">
        <f>TEXT(Tabella2730[[#This Row],[Data piena inizio]],"ggg")</f>
        <v>sab</v>
      </c>
      <c r="O122" s="77" t="str">
        <f>TEXT(Tabella2730[[#This Row],[Data piena fine]],"ggg")</f>
        <v>dom</v>
      </c>
      <c r="P122" s="77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sab - dom</v>
      </c>
    </row>
    <row r="123" spans="2:16" ht="37.5" customHeight="1" x14ac:dyDescent="0.25">
      <c r="B123" s="133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15 - 16</v>
      </c>
      <c r="C123" s="133" t="str">
        <f t="shared" si="13"/>
        <v>Maggio</v>
      </c>
      <c r="D123" s="173" t="s">
        <v>606</v>
      </c>
      <c r="E123" s="160" t="s">
        <v>19</v>
      </c>
      <c r="F123" s="160">
        <v>15</v>
      </c>
      <c r="G123" s="161">
        <v>16</v>
      </c>
      <c r="H123" s="160" t="s">
        <v>605</v>
      </c>
      <c r="I123" s="160" t="s">
        <v>180</v>
      </c>
      <c r="J123" s="160">
        <v>7</v>
      </c>
      <c r="K123" s="148">
        <f>5</f>
        <v>5</v>
      </c>
      <c r="L123" s="102">
        <f>IFERROR(IF(Tabella2730[[#This Row],[Data inizio]]="","",DATE($L$1,Tabella2730[[#This Row],[Colonna3]],Tabella2730[[#This Row],[Data inizio]])),"")</f>
        <v>44331</v>
      </c>
      <c r="M123" s="102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>44332</v>
      </c>
      <c r="N123" s="77" t="str">
        <f>TEXT(Tabella2730[[#This Row],[Data piena inizio]],"ggg")</f>
        <v>sab</v>
      </c>
      <c r="O123" s="77" t="str">
        <f>TEXT(Tabella2730[[#This Row],[Data piena fine]],"ggg")</f>
        <v>dom</v>
      </c>
      <c r="P123" s="77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sab - dom</v>
      </c>
    </row>
    <row r="124" spans="2:16" ht="37.5" customHeight="1" x14ac:dyDescent="0.25">
      <c r="B124" s="133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16</v>
      </c>
      <c r="C124" s="133" t="str">
        <f>"Maggio"</f>
        <v>Maggio</v>
      </c>
      <c r="D124" s="160"/>
      <c r="E124" s="160" t="s">
        <v>24</v>
      </c>
      <c r="F124" s="180">
        <v>16</v>
      </c>
      <c r="G124" s="161"/>
      <c r="H124" s="160" t="s">
        <v>597</v>
      </c>
      <c r="I124" s="160" t="s">
        <v>233</v>
      </c>
      <c r="J124" s="160">
        <v>2</v>
      </c>
      <c r="K124" s="148">
        <f>5</f>
        <v>5</v>
      </c>
      <c r="L124" s="102">
        <f>IFERROR(IF(Tabella2730[[#This Row],[Data inizio]]="","",DATE($L$1,Tabella2730[[#This Row],[Colonna3]],Tabella2730[[#This Row],[Data inizio]])),"")</f>
        <v>44332</v>
      </c>
      <c r="M124" s="102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24" s="77" t="str">
        <f>TEXT(Tabella2730[[#This Row],[Data piena inizio]],"ggg")</f>
        <v>dom</v>
      </c>
      <c r="O124" s="77" t="str">
        <f>TEXT(Tabella2730[[#This Row],[Data piena fine]],"ggg")</f>
        <v/>
      </c>
      <c r="P124" s="77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dom</v>
      </c>
    </row>
    <row r="125" spans="2:16" ht="37.5" customHeight="1" x14ac:dyDescent="0.25">
      <c r="B125" s="133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16</v>
      </c>
      <c r="C125" s="133" t="str">
        <f>"Maggio"</f>
        <v>Maggio</v>
      </c>
      <c r="D125" s="160"/>
      <c r="E125" s="160" t="s">
        <v>23</v>
      </c>
      <c r="F125" s="180">
        <v>16</v>
      </c>
      <c r="G125" s="161"/>
      <c r="H125" s="160" t="s">
        <v>471</v>
      </c>
      <c r="I125" s="160" t="s">
        <v>352</v>
      </c>
      <c r="J125" s="160">
        <v>7</v>
      </c>
      <c r="K125" s="148">
        <f>5</f>
        <v>5</v>
      </c>
      <c r="L125" s="102">
        <f>IFERROR(IF(Tabella2730[[#This Row],[Data inizio]]="","",DATE($L$1,Tabella2730[[#This Row],[Colonna3]],Tabella2730[[#This Row],[Data inizio]])),"")</f>
        <v>44332</v>
      </c>
      <c r="M125" s="102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25" s="77" t="str">
        <f>TEXT(Tabella2730[[#This Row],[Data piena inizio]],"ggg")</f>
        <v>dom</v>
      </c>
      <c r="O125" s="77" t="str">
        <f>TEXT(Tabella2730[[#This Row],[Data piena fine]],"ggg")</f>
        <v/>
      </c>
      <c r="P125" s="77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dom</v>
      </c>
    </row>
    <row r="126" spans="2:16" ht="37.5" customHeight="1" x14ac:dyDescent="0.25">
      <c r="B126" s="133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16</v>
      </c>
      <c r="C126" s="133" t="str">
        <f t="shared" si="13"/>
        <v>Maggio</v>
      </c>
      <c r="D126" s="160"/>
      <c r="E126" s="160" t="s">
        <v>25</v>
      </c>
      <c r="F126" s="160">
        <v>16</v>
      </c>
      <c r="G126" s="161"/>
      <c r="H126" s="160" t="s">
        <v>129</v>
      </c>
      <c r="I126" s="160" t="s">
        <v>181</v>
      </c>
      <c r="J126" s="160">
        <v>5</v>
      </c>
      <c r="K126" s="148">
        <f>5</f>
        <v>5</v>
      </c>
      <c r="L126" s="102">
        <f>IFERROR(IF(Tabella2730[[#This Row],[Data inizio]]="","",DATE($L$1,Tabella2730[[#This Row],[Colonna3]],Tabella2730[[#This Row],[Data inizio]])),"")</f>
        <v>44332</v>
      </c>
      <c r="M126" s="102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26" s="77" t="str">
        <f>TEXT(Tabella2730[[#This Row],[Data piena inizio]],"ggg")</f>
        <v>dom</v>
      </c>
      <c r="O126" s="77" t="str">
        <f>TEXT(Tabella2730[[#This Row],[Data piena fine]],"ggg")</f>
        <v/>
      </c>
      <c r="P126" s="77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dom</v>
      </c>
    </row>
    <row r="127" spans="2:16" ht="37.5" customHeight="1" x14ac:dyDescent="0.25">
      <c r="B127" s="133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16</v>
      </c>
      <c r="C127" s="133" t="str">
        <f>"Maggio"</f>
        <v>Maggio</v>
      </c>
      <c r="D127" s="160"/>
      <c r="E127" s="160" t="s">
        <v>23</v>
      </c>
      <c r="F127" s="180">
        <v>16</v>
      </c>
      <c r="G127" s="161"/>
      <c r="H127" s="160" t="s">
        <v>471</v>
      </c>
      <c r="I127" s="160" t="s">
        <v>59</v>
      </c>
      <c r="J127" s="160">
        <v>3</v>
      </c>
      <c r="K127" s="148">
        <f>5</f>
        <v>5</v>
      </c>
      <c r="L127" s="102">
        <f>IFERROR(IF(Tabella2730[[#This Row],[Data inizio]]="","",DATE($L$1,Tabella2730[[#This Row],[Colonna3]],Tabella2730[[#This Row],[Data inizio]])),"")</f>
        <v>44332</v>
      </c>
      <c r="M127" s="102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27" s="77" t="str">
        <f>TEXT(Tabella2730[[#This Row],[Data piena inizio]],"ggg")</f>
        <v>dom</v>
      </c>
      <c r="O127" s="77" t="str">
        <f>TEXT(Tabella2730[[#This Row],[Data piena fine]],"ggg")</f>
        <v/>
      </c>
      <c r="P127" s="77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dom</v>
      </c>
    </row>
    <row r="128" spans="2:16" ht="37.5" customHeight="1" x14ac:dyDescent="0.25">
      <c r="B128" s="133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21 - 23</v>
      </c>
      <c r="C128" s="133" t="str">
        <f>"Maggio"</f>
        <v>Maggio</v>
      </c>
      <c r="D128" s="173"/>
      <c r="E128" s="160" t="s">
        <v>72</v>
      </c>
      <c r="F128" s="180">
        <v>21</v>
      </c>
      <c r="G128" s="161" t="s">
        <v>414</v>
      </c>
      <c r="H128" s="174" t="s">
        <v>603</v>
      </c>
      <c r="I128" s="160" t="s">
        <v>134</v>
      </c>
      <c r="J128" s="160">
        <v>6</v>
      </c>
      <c r="K128" s="148">
        <f>5</f>
        <v>5</v>
      </c>
      <c r="L128" s="102">
        <f>IFERROR(IF(Tabella2730[[#This Row],[Data inizio]]="","",DATE($L$1,Tabella2730[[#This Row],[Colonna3]],Tabella2730[[#This Row],[Data inizio]])),"")</f>
        <v>44337</v>
      </c>
      <c r="M128" s="102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>44339</v>
      </c>
      <c r="N128" s="77" t="str">
        <f>TEXT(Tabella2730[[#This Row],[Data piena inizio]],"ggg")</f>
        <v>ven</v>
      </c>
      <c r="O128" s="77" t="str">
        <f>TEXT(Tabella2730[[#This Row],[Data piena fine]],"ggg")</f>
        <v>dom</v>
      </c>
      <c r="P128" s="77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ven - dom</v>
      </c>
    </row>
    <row r="129" spans="2:16" ht="37.5" customHeight="1" x14ac:dyDescent="0.25">
      <c r="B129" s="133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22</v>
      </c>
      <c r="C129" s="133" t="str">
        <f t="shared" si="13"/>
        <v>Maggio</v>
      </c>
      <c r="D129" s="160"/>
      <c r="E129" s="160" t="s">
        <v>25</v>
      </c>
      <c r="F129" s="160">
        <v>22</v>
      </c>
      <c r="G129" s="161"/>
      <c r="H129" s="160" t="s">
        <v>183</v>
      </c>
      <c r="I129" s="160" t="s">
        <v>139</v>
      </c>
      <c r="J129" s="160">
        <v>1</v>
      </c>
      <c r="K129" s="148">
        <f>5</f>
        <v>5</v>
      </c>
      <c r="L129" s="102">
        <f>IFERROR(IF(Tabella2730[[#This Row],[Data inizio]]="","",DATE($L$1,Tabella2730[[#This Row],[Colonna3]],Tabella2730[[#This Row],[Data inizio]])),"")</f>
        <v>44338</v>
      </c>
      <c r="M129" s="102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29" s="77" t="str">
        <f>TEXT(Tabella2730[[#This Row],[Data piena inizio]],"ggg")</f>
        <v>sab</v>
      </c>
      <c r="O129" s="77" t="str">
        <f>TEXT(Tabella2730[[#This Row],[Data piena fine]],"ggg")</f>
        <v/>
      </c>
      <c r="P129" s="77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sab</v>
      </c>
    </row>
    <row r="130" spans="2:16" ht="37.5" customHeight="1" x14ac:dyDescent="0.25">
      <c r="B130" s="133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22</v>
      </c>
      <c r="C130" s="133" t="str">
        <f t="shared" si="13"/>
        <v>Maggio</v>
      </c>
      <c r="D130" s="160"/>
      <c r="E130" s="160" t="s">
        <v>23</v>
      </c>
      <c r="F130" s="160">
        <v>22</v>
      </c>
      <c r="G130" s="161" t="s">
        <v>80</v>
      </c>
      <c r="H130" s="160" t="s">
        <v>471</v>
      </c>
      <c r="I130" s="160" t="s">
        <v>466</v>
      </c>
      <c r="J130" s="160">
        <v>7</v>
      </c>
      <c r="K130" s="148">
        <f>5</f>
        <v>5</v>
      </c>
      <c r="L130" s="102">
        <f>IFERROR(IF(Tabella2730[[#This Row],[Data inizio]]="","",DATE($L$1,Tabella2730[[#This Row],[Colonna3]],Tabella2730[[#This Row],[Data inizio]])),"")</f>
        <v>44338</v>
      </c>
      <c r="M130" s="102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30" s="77" t="str">
        <f>TEXT(Tabella2730[[#This Row],[Data piena inizio]],"ggg")</f>
        <v>sab</v>
      </c>
      <c r="O130" s="77" t="str">
        <f>TEXT(Tabella2730[[#This Row],[Data piena fine]],"ggg")</f>
        <v/>
      </c>
      <c r="P130" s="77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sab</v>
      </c>
    </row>
    <row r="131" spans="2:16" ht="37.5" customHeight="1" x14ac:dyDescent="0.25">
      <c r="B131" s="133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23</v>
      </c>
      <c r="C131" s="133" t="str">
        <f t="shared" si="13"/>
        <v>Maggio</v>
      </c>
      <c r="D131" s="160"/>
      <c r="E131" s="160" t="s">
        <v>24</v>
      </c>
      <c r="F131" s="160">
        <v>23</v>
      </c>
      <c r="G131" s="161" t="s">
        <v>80</v>
      </c>
      <c r="H131" s="160" t="s">
        <v>112</v>
      </c>
      <c r="I131" s="160" t="s">
        <v>184</v>
      </c>
      <c r="J131" s="160">
        <v>6</v>
      </c>
      <c r="K131" s="148">
        <f>5</f>
        <v>5</v>
      </c>
      <c r="L131" s="102">
        <f>IFERROR(IF(Tabella2730[[#This Row],[Data inizio]]="","",DATE($L$1,Tabella2730[[#This Row],[Colonna3]],Tabella2730[[#This Row],[Data inizio]])),"")</f>
        <v>44339</v>
      </c>
      <c r="M131" s="102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31" s="77" t="str">
        <f>TEXT(Tabella2730[[#This Row],[Data piena inizio]],"ggg")</f>
        <v>dom</v>
      </c>
      <c r="O131" s="77" t="str">
        <f>TEXT(Tabella2730[[#This Row],[Data piena fine]],"ggg")</f>
        <v/>
      </c>
      <c r="P131" s="77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dom</v>
      </c>
    </row>
    <row r="132" spans="2:16" ht="37.5" customHeight="1" x14ac:dyDescent="0.25">
      <c r="B132" s="133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23</v>
      </c>
      <c r="C132" s="133" t="str">
        <f>"Maggio"</f>
        <v>Maggio</v>
      </c>
      <c r="D132" s="173"/>
      <c r="E132" s="160" t="s">
        <v>25</v>
      </c>
      <c r="F132" s="180">
        <v>23</v>
      </c>
      <c r="G132" s="161" t="s">
        <v>80</v>
      </c>
      <c r="H132" s="160" t="s">
        <v>477</v>
      </c>
      <c r="I132" s="160" t="s">
        <v>352</v>
      </c>
      <c r="J132" s="160">
        <v>7</v>
      </c>
      <c r="K132" s="148">
        <f>5</f>
        <v>5</v>
      </c>
      <c r="L132" s="102">
        <f>IFERROR(IF(Tabella2730[[#This Row],[Data inizio]]="","",DATE($L$1,Tabella2730[[#This Row],[Colonna3]],Tabella2730[[#This Row],[Data inizio]])),"")</f>
        <v>44339</v>
      </c>
      <c r="M132" s="102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32" s="77" t="str">
        <f>TEXT(Tabella2730[[#This Row],[Data piena inizio]],"ggg")</f>
        <v>dom</v>
      </c>
      <c r="O132" s="77" t="str">
        <f>TEXT(Tabella2730[[#This Row],[Data piena fine]],"ggg")</f>
        <v/>
      </c>
      <c r="P132" s="77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dom</v>
      </c>
    </row>
    <row r="133" spans="2:16" ht="37.5" customHeight="1" x14ac:dyDescent="0.25">
      <c r="B133" s="133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27 - 31</v>
      </c>
      <c r="C133" s="133" t="str">
        <f t="shared" si="13"/>
        <v>Maggio</v>
      </c>
      <c r="D133" s="160"/>
      <c r="E133" s="160" t="s">
        <v>21</v>
      </c>
      <c r="F133" s="160">
        <v>27</v>
      </c>
      <c r="G133" s="161">
        <v>31</v>
      </c>
      <c r="H133" s="160" t="s">
        <v>185</v>
      </c>
      <c r="I133" s="160" t="s">
        <v>186</v>
      </c>
      <c r="J133" s="160">
        <v>1</v>
      </c>
      <c r="K133" s="148">
        <f>5</f>
        <v>5</v>
      </c>
      <c r="L133" s="102">
        <f>IFERROR(IF(Tabella2730[[#This Row],[Data inizio]]="","",DATE($L$1,Tabella2730[[#This Row],[Colonna3]],Tabella2730[[#This Row],[Data inizio]])),"")</f>
        <v>44343</v>
      </c>
      <c r="M133" s="102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>44347</v>
      </c>
      <c r="N133" s="77" t="str">
        <f>TEXT(Tabella2730[[#This Row],[Data piena inizio]],"ggg")</f>
        <v>gio</v>
      </c>
      <c r="O133" s="77" t="str">
        <f>TEXT(Tabella2730[[#This Row],[Data piena fine]],"ggg")</f>
        <v>lun</v>
      </c>
      <c r="P133" s="77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gio - lun</v>
      </c>
    </row>
    <row r="134" spans="2:16" ht="37.5" customHeight="1" x14ac:dyDescent="0.25">
      <c r="B134" s="133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27 - 31</v>
      </c>
      <c r="C134" s="133" t="str">
        <f t="shared" si="13"/>
        <v>Maggio</v>
      </c>
      <c r="D134" s="160"/>
      <c r="E134" s="160" t="s">
        <v>21</v>
      </c>
      <c r="F134" s="160">
        <v>27</v>
      </c>
      <c r="G134" s="161">
        <v>31</v>
      </c>
      <c r="H134" s="160" t="s">
        <v>187</v>
      </c>
      <c r="I134" s="160" t="s">
        <v>188</v>
      </c>
      <c r="J134" s="160">
        <v>2</v>
      </c>
      <c r="K134" s="148">
        <f>5</f>
        <v>5</v>
      </c>
      <c r="L134" s="102">
        <f>IFERROR(IF(Tabella2730[[#This Row],[Data inizio]]="","",DATE($L$1,Tabella2730[[#This Row],[Colonna3]],Tabella2730[[#This Row],[Data inizio]])),"")</f>
        <v>44343</v>
      </c>
      <c r="M134" s="102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>44347</v>
      </c>
      <c r="N134" s="77" t="str">
        <f>TEXT(Tabella2730[[#This Row],[Data piena inizio]],"ggg")</f>
        <v>gio</v>
      </c>
      <c r="O134" s="77" t="str">
        <f>TEXT(Tabella2730[[#This Row],[Data piena fine]],"ggg")</f>
        <v>lun</v>
      </c>
      <c r="P134" s="77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gio - lun</v>
      </c>
    </row>
    <row r="135" spans="2:16" ht="37.5" customHeight="1" x14ac:dyDescent="0.25">
      <c r="B135" s="133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29</v>
      </c>
      <c r="C135" s="133" t="str">
        <f t="shared" si="13"/>
        <v>Maggio</v>
      </c>
      <c r="D135" s="160"/>
      <c r="E135" s="160" t="s">
        <v>24</v>
      </c>
      <c r="F135" s="160">
        <v>29</v>
      </c>
      <c r="G135" s="161" t="s">
        <v>80</v>
      </c>
      <c r="H135" s="160" t="s">
        <v>112</v>
      </c>
      <c r="I135" s="160" t="s">
        <v>141</v>
      </c>
      <c r="J135" s="160">
        <v>1</v>
      </c>
      <c r="K135" s="148">
        <f>5</f>
        <v>5</v>
      </c>
      <c r="L135" s="102">
        <f>IFERROR(IF(Tabella2730[[#This Row],[Data inizio]]="","",DATE($L$1,Tabella2730[[#This Row],[Colonna3]],Tabella2730[[#This Row],[Data inizio]])),"")</f>
        <v>44345</v>
      </c>
      <c r="M135" s="102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35" s="77" t="str">
        <f>TEXT(Tabella2730[[#This Row],[Data piena inizio]],"ggg")</f>
        <v>sab</v>
      </c>
      <c r="O135" s="77" t="str">
        <f>TEXT(Tabella2730[[#This Row],[Data piena fine]],"ggg")</f>
        <v/>
      </c>
      <c r="P135" s="77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sab</v>
      </c>
    </row>
    <row r="136" spans="2:16" ht="37.5" customHeight="1" x14ac:dyDescent="0.25">
      <c r="B136" s="133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29</v>
      </c>
      <c r="C136" s="133" t="str">
        <f t="shared" si="13"/>
        <v>Maggio</v>
      </c>
      <c r="D136" s="160"/>
      <c r="E136" s="160" t="s">
        <v>23</v>
      </c>
      <c r="F136" s="160">
        <v>29</v>
      </c>
      <c r="G136" s="161"/>
      <c r="H136" s="160" t="s">
        <v>471</v>
      </c>
      <c r="I136" s="160" t="s">
        <v>589</v>
      </c>
      <c r="J136" s="160">
        <v>7</v>
      </c>
      <c r="K136" s="148">
        <f>5</f>
        <v>5</v>
      </c>
      <c r="L136" s="102">
        <f>IFERROR(IF(Tabella2730[[#This Row],[Data inizio]]="","",DATE($L$1,Tabella2730[[#This Row],[Colonna3]],Tabella2730[[#This Row],[Data inizio]])),"")</f>
        <v>44345</v>
      </c>
      <c r="M136" s="102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36" s="77" t="str">
        <f>TEXT(Tabella2730[[#This Row],[Data piena inizio]],"ggg")</f>
        <v>sab</v>
      </c>
      <c r="O136" s="77" t="str">
        <f>TEXT(Tabella2730[[#This Row],[Data piena fine]],"ggg")</f>
        <v/>
      </c>
      <c r="P136" s="77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sab</v>
      </c>
    </row>
    <row r="137" spans="2:16" ht="37.5" customHeight="1" x14ac:dyDescent="0.25">
      <c r="B137" s="133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29 - 30</v>
      </c>
      <c r="C137" s="133" t="str">
        <f t="shared" si="13"/>
        <v>Maggio</v>
      </c>
      <c r="D137" s="160"/>
      <c r="E137" s="160" t="s">
        <v>19</v>
      </c>
      <c r="F137" s="160">
        <v>29</v>
      </c>
      <c r="G137" s="161">
        <v>30</v>
      </c>
      <c r="H137" s="160" t="s">
        <v>189</v>
      </c>
      <c r="I137" s="160" t="s">
        <v>190</v>
      </c>
      <c r="J137" s="160">
        <v>2</v>
      </c>
      <c r="K137" s="148">
        <f>5</f>
        <v>5</v>
      </c>
      <c r="L137" s="102">
        <f>IFERROR(IF(Tabella2730[[#This Row],[Data inizio]]="","",DATE($L$1,Tabella2730[[#This Row],[Colonna3]],Tabella2730[[#This Row],[Data inizio]])),"")</f>
        <v>44345</v>
      </c>
      <c r="M137" s="102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>44346</v>
      </c>
      <c r="N137" s="77" t="str">
        <f>TEXT(Tabella2730[[#This Row],[Data piena inizio]],"ggg")</f>
        <v>sab</v>
      </c>
      <c r="O137" s="77" t="str">
        <f>TEXT(Tabella2730[[#This Row],[Data piena fine]],"ggg")</f>
        <v>dom</v>
      </c>
      <c r="P137" s="77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sab - dom</v>
      </c>
    </row>
    <row r="138" spans="2:16" ht="37.5" customHeight="1" x14ac:dyDescent="0.25">
      <c r="B138" s="133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29 - 30</v>
      </c>
      <c r="C138" s="133" t="str">
        <f t="shared" si="13"/>
        <v>Maggio</v>
      </c>
      <c r="D138" s="160"/>
      <c r="E138" s="160" t="s">
        <v>19</v>
      </c>
      <c r="F138" s="160">
        <v>29</v>
      </c>
      <c r="G138" s="161">
        <v>30</v>
      </c>
      <c r="H138" s="160" t="s">
        <v>191</v>
      </c>
      <c r="I138" s="160" t="s">
        <v>58</v>
      </c>
      <c r="J138" s="160">
        <v>6</v>
      </c>
      <c r="K138" s="148">
        <f>5</f>
        <v>5</v>
      </c>
      <c r="L138" s="102">
        <f>IFERROR(IF(Tabella2730[[#This Row],[Data inizio]]="","",DATE($L$1,Tabella2730[[#This Row],[Colonna3]],Tabella2730[[#This Row],[Data inizio]])),"")</f>
        <v>44345</v>
      </c>
      <c r="M138" s="102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>44346</v>
      </c>
      <c r="N138" s="77" t="str">
        <f>TEXT(Tabella2730[[#This Row],[Data piena inizio]],"ggg")</f>
        <v>sab</v>
      </c>
      <c r="O138" s="77" t="str">
        <f>TEXT(Tabella2730[[#This Row],[Data piena fine]],"ggg")</f>
        <v>dom</v>
      </c>
      <c r="P138" s="77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sab - dom</v>
      </c>
    </row>
    <row r="139" spans="2:16" ht="37.5" customHeight="1" x14ac:dyDescent="0.25">
      <c r="B139" s="133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30</v>
      </c>
      <c r="C139" s="133" t="str">
        <f t="shared" si="13"/>
        <v>Maggio</v>
      </c>
      <c r="D139" s="160"/>
      <c r="E139" s="160" t="s">
        <v>24</v>
      </c>
      <c r="F139" s="160">
        <v>30</v>
      </c>
      <c r="G139" s="161" t="s">
        <v>80</v>
      </c>
      <c r="H139" s="160" t="s">
        <v>112</v>
      </c>
      <c r="I139" s="160" t="s">
        <v>192</v>
      </c>
      <c r="J139" s="160">
        <v>2</v>
      </c>
      <c r="K139" s="148">
        <f>5</f>
        <v>5</v>
      </c>
      <c r="L139" s="102">
        <f>IFERROR(IF(Tabella2730[[#This Row],[Data inizio]]="","",DATE($L$1,Tabella2730[[#This Row],[Colonna3]],Tabella2730[[#This Row],[Data inizio]])),"")</f>
        <v>44346</v>
      </c>
      <c r="M139" s="102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39" s="77" t="str">
        <f>TEXT(Tabella2730[[#This Row],[Data piena inizio]],"ggg")</f>
        <v>dom</v>
      </c>
      <c r="O139" s="77" t="str">
        <f>TEXT(Tabella2730[[#This Row],[Data piena fine]],"ggg")</f>
        <v/>
      </c>
      <c r="P139" s="77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dom</v>
      </c>
    </row>
    <row r="140" spans="2:16" ht="37.5" customHeight="1" x14ac:dyDescent="0.25">
      <c r="B140" s="133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30</v>
      </c>
      <c r="C140" s="133" t="str">
        <f t="shared" si="13"/>
        <v>Maggio</v>
      </c>
      <c r="D140" s="160"/>
      <c r="E140" s="160" t="s">
        <v>25</v>
      </c>
      <c r="F140" s="160">
        <v>30</v>
      </c>
      <c r="G140" s="161" t="s">
        <v>80</v>
      </c>
      <c r="H140" s="160" t="s">
        <v>162</v>
      </c>
      <c r="I140" s="160" t="s">
        <v>193</v>
      </c>
      <c r="J140" s="160">
        <v>3</v>
      </c>
      <c r="K140" s="148">
        <f>5</f>
        <v>5</v>
      </c>
      <c r="L140" s="102">
        <f>IFERROR(IF(Tabella2730[[#This Row],[Data inizio]]="","",DATE($L$1,Tabella2730[[#This Row],[Colonna3]],Tabella2730[[#This Row],[Data inizio]])),"")</f>
        <v>44346</v>
      </c>
      <c r="M140" s="102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40" s="77" t="str">
        <f>TEXT(Tabella2730[[#This Row],[Data piena inizio]],"ggg")</f>
        <v>dom</v>
      </c>
      <c r="O140" s="77" t="str">
        <f>TEXT(Tabella2730[[#This Row],[Data piena fine]],"ggg")</f>
        <v/>
      </c>
      <c r="P140" s="77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dom</v>
      </c>
    </row>
    <row r="141" spans="2:16" ht="37.5" customHeight="1" x14ac:dyDescent="0.25">
      <c r="B141" s="133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30</v>
      </c>
      <c r="C141" s="133" t="str">
        <f t="shared" si="13"/>
        <v>Maggio</v>
      </c>
      <c r="D141" s="160"/>
      <c r="E141" s="160" t="s">
        <v>25</v>
      </c>
      <c r="F141" s="160">
        <v>30</v>
      </c>
      <c r="G141" s="161" t="s">
        <v>80</v>
      </c>
      <c r="H141" s="160" t="s">
        <v>129</v>
      </c>
      <c r="I141" s="160" t="s">
        <v>47</v>
      </c>
      <c r="J141" s="160">
        <v>5</v>
      </c>
      <c r="K141" s="148">
        <f>5</f>
        <v>5</v>
      </c>
      <c r="L141" s="102">
        <f>IFERROR(IF(Tabella2730[[#This Row],[Data inizio]]="","",DATE($L$1,Tabella2730[[#This Row],[Colonna3]],Tabella2730[[#This Row],[Data inizio]])),"")</f>
        <v>44346</v>
      </c>
      <c r="M141" s="102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41" s="77" t="str">
        <f>TEXT(Tabella2730[[#This Row],[Data piena inizio]],"ggg")</f>
        <v>dom</v>
      </c>
      <c r="O141" s="77" t="str">
        <f>TEXT(Tabella2730[[#This Row],[Data piena fine]],"ggg")</f>
        <v/>
      </c>
      <c r="P141" s="77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dom</v>
      </c>
    </row>
    <row r="142" spans="2:16" ht="37.5" customHeight="1" x14ac:dyDescent="0.25">
      <c r="B142" s="133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30</v>
      </c>
      <c r="C142" s="133" t="str">
        <f>"Maggio"</f>
        <v>Maggio</v>
      </c>
      <c r="D142" s="162"/>
      <c r="E142" s="181" t="s">
        <v>23</v>
      </c>
      <c r="F142" s="182" t="s">
        <v>418</v>
      </c>
      <c r="G142" s="183"/>
      <c r="H142" s="183" t="s">
        <v>611</v>
      </c>
      <c r="I142" s="184" t="s">
        <v>259</v>
      </c>
      <c r="J142" s="184">
        <v>7</v>
      </c>
      <c r="K142" s="148">
        <f>5</f>
        <v>5</v>
      </c>
      <c r="L142" s="102">
        <f>IFERROR(IF(Tabella2730[[#This Row],[Data inizio]]="","",DATE($L$1,Tabella2730[[#This Row],[Colonna3]],Tabella2730[[#This Row],[Data inizio]])),"")</f>
        <v>44346</v>
      </c>
      <c r="M142" s="102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42" s="77" t="str">
        <f>TEXT(Tabella2730[[#This Row],[Data piena inizio]],"ggg")</f>
        <v>dom</v>
      </c>
      <c r="O142" s="77" t="str">
        <f>TEXT(Tabella2730[[#This Row],[Data piena fine]],"ggg")</f>
        <v/>
      </c>
      <c r="P142" s="77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dom</v>
      </c>
    </row>
    <row r="143" spans="2:16" ht="37.5" customHeight="1" x14ac:dyDescent="0.25">
      <c r="B143" s="133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30</v>
      </c>
      <c r="C143" s="133" t="str">
        <f>"Maggio"</f>
        <v>Maggio</v>
      </c>
      <c r="D143" s="160"/>
      <c r="E143" s="160" t="s">
        <v>23</v>
      </c>
      <c r="F143" s="180">
        <v>30</v>
      </c>
      <c r="G143" s="161"/>
      <c r="H143" s="160" t="s">
        <v>471</v>
      </c>
      <c r="I143" s="160" t="s">
        <v>352</v>
      </c>
      <c r="J143" s="160">
        <v>7</v>
      </c>
      <c r="K143" s="148">
        <f>5</f>
        <v>5</v>
      </c>
      <c r="L143" s="102">
        <f>IFERROR(IF(Tabella2730[[#This Row],[Data inizio]]="","",DATE($L$1,Tabella2730[[#This Row],[Colonna3]],Tabella2730[[#This Row],[Data inizio]])),"")</f>
        <v>44346</v>
      </c>
      <c r="M143" s="102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43" s="77" t="str">
        <f>TEXT(Tabella2730[[#This Row],[Data piena inizio]],"ggg")</f>
        <v>dom</v>
      </c>
      <c r="O143" s="77" t="str">
        <f>TEXT(Tabella2730[[#This Row],[Data piena fine]],"ggg")</f>
        <v/>
      </c>
      <c r="P143" s="77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dom</v>
      </c>
    </row>
    <row r="144" spans="2:16" ht="37.5" customHeight="1" x14ac:dyDescent="0.25">
      <c r="B144" s="133" t="str">
        <f>IF(Tabella2730[[#This Row],[Data inizio]]="","",IF(AND(Tabella2730[[#This Row],[Tipologia]]&lt;&gt;"",Tabella2730[[#This Row],[Data fine]]&lt;&gt;""),CONCATENATE(Tabella2730[[#This Row],[Data inizio]]," - ",Tabella2730[[#This Row],[Data fine]]),IF(AND(Tabella2730[[#This Row],[Tipologia]]&lt;&gt;"",Tabella2730[[#This Row],[Data fine]]=""),CONCATENATE(Tabella2730[[#This Row],[Data inizio]]))))</f>
        <v>31</v>
      </c>
      <c r="C144" s="133" t="str">
        <f t="shared" si="13"/>
        <v>Maggio</v>
      </c>
      <c r="D144" s="160"/>
      <c r="E144" s="160" t="s">
        <v>24</v>
      </c>
      <c r="F144" s="160">
        <v>31</v>
      </c>
      <c r="G144" s="161" t="s">
        <v>80</v>
      </c>
      <c r="H144" s="160" t="s">
        <v>112</v>
      </c>
      <c r="I144" s="160" t="s">
        <v>147</v>
      </c>
      <c r="J144" s="160">
        <v>2</v>
      </c>
      <c r="K144" s="148">
        <f>5</f>
        <v>5</v>
      </c>
      <c r="L144" s="102">
        <f>IFERROR(IF(Tabella2730[[#This Row],[Data inizio]]="","",DATE($L$1,Tabella2730[[#This Row],[Colonna3]],Tabella2730[[#This Row],[Data inizio]])),"")</f>
        <v>44347</v>
      </c>
      <c r="M144" s="102" t="str">
        <f>IF(Tabella2730[[#This Row],[Data fine]]="1° Giugno",Tabella2730[[#This Row],[Data piena inizio]]+1,IF(Tabella2730[[#This Row],[Data fine]]="2 Giugno",Tabella2730[[#This Row],[Data piena inizio]]+2,IF(Tabella2730[[#This Row],[Data fine]]="3 Giugno",Tabella2730[[#This Row],[Data piena inizio]]+3,IF(Tabella2730[[#This Row],[Data fine]]="","",DATE($L$1,Tabella2730[[#This Row],[Colonna3]],Tabella2730[[#This Row],[Data fine]])))))</f>
        <v/>
      </c>
      <c r="N144" s="77" t="str">
        <f>TEXT(Tabella2730[[#This Row],[Data piena inizio]],"ggg")</f>
        <v>lun</v>
      </c>
      <c r="O144" s="77" t="str">
        <f>TEXT(Tabella2730[[#This Row],[Data piena fine]],"ggg")</f>
        <v/>
      </c>
      <c r="P144" s="77" t="str">
        <f>IFERROR(IF(AND(Tabella2730[[#This Row],[Giorno inizio]]="",Tabella2730[[#This Row],[Giorno fine]]=""),"",IF(Tabella2730[[#This Row],[Giorno fine]]="",Tabella2730[[#This Row],[Giorno inizio]],CONCATENATE(Tabella2730[[#This Row],[Giorno inizio]]," - ",Tabella2730[[#This Row],[Giorno fine]]))),””)</f>
        <v>lun</v>
      </c>
    </row>
    <row r="145" spans="2:16" ht="37.5" customHeight="1" x14ac:dyDescent="0.25">
      <c r="B145" s="132" t="s">
        <v>29</v>
      </c>
      <c r="C145" s="134" t="s">
        <v>35</v>
      </c>
      <c r="D145" s="164" t="s">
        <v>18</v>
      </c>
      <c r="E145" s="164" t="s">
        <v>17</v>
      </c>
      <c r="F145" s="165" t="s">
        <v>73</v>
      </c>
      <c r="G145" s="166" t="s">
        <v>74</v>
      </c>
      <c r="H145" s="167" t="s">
        <v>31</v>
      </c>
      <c r="I145" s="164" t="s">
        <v>10</v>
      </c>
      <c r="J145" s="164" t="s">
        <v>26</v>
      </c>
      <c r="K145" s="141" t="s">
        <v>454</v>
      </c>
      <c r="L145" s="104" t="s">
        <v>549</v>
      </c>
      <c r="M145" s="104" t="s">
        <v>550</v>
      </c>
      <c r="N145" s="104" t="s">
        <v>551</v>
      </c>
      <c r="O145" s="104" t="s">
        <v>552</v>
      </c>
      <c r="P145" s="104" t="s">
        <v>30</v>
      </c>
    </row>
    <row r="146" spans="2:16" ht="37.5" customHeight="1" x14ac:dyDescent="0.25">
      <c r="B146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/>
      </c>
      <c r="C146" s="134" t="str">
        <f t="shared" ref="C146" si="14">"Giugno"</f>
        <v>Giugno</v>
      </c>
      <c r="D146" s="176"/>
      <c r="E146" s="177"/>
      <c r="F146" s="177"/>
      <c r="G146" s="178" t="s">
        <v>80</v>
      </c>
      <c r="H146" s="170" t="s">
        <v>4</v>
      </c>
      <c r="I146" s="177"/>
      <c r="J146" s="179"/>
      <c r="K146" s="144">
        <f>6</f>
        <v>6</v>
      </c>
      <c r="L146" s="106" t="str">
        <f>IFERROR(IF(Tabella2731[[#This Row],[Data inizio]]="","",DATE($L$1,Tabella2731[[#This Row],[Colonna3]],Tabella2731[[#This Row],[Data inizio]])),"")</f>
        <v/>
      </c>
      <c r="M146" s="106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46" s="107" t="str">
        <f>TEXT(Tabella2731[[#This Row],[Data piena inizio]],"ggg")</f>
        <v/>
      </c>
      <c r="O146" s="105" t="str">
        <f>TEXT(Tabella2731[[#This Row],[Data piena fine]],"ggg")</f>
        <v/>
      </c>
      <c r="P146" s="105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/>
      </c>
    </row>
    <row r="147" spans="2:16" ht="37.5" customHeight="1" x14ac:dyDescent="0.25">
      <c r="B147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1 - 2</v>
      </c>
      <c r="C147" s="133" t="str">
        <f t="shared" ref="C147:C156" si="15">"Giugno"</f>
        <v>Giugno</v>
      </c>
      <c r="D147" s="160"/>
      <c r="E147" s="160" t="s">
        <v>22</v>
      </c>
      <c r="F147" s="160">
        <v>1</v>
      </c>
      <c r="G147" s="161">
        <v>2</v>
      </c>
      <c r="H147" s="160" t="s">
        <v>194</v>
      </c>
      <c r="I147" s="160" t="s">
        <v>54</v>
      </c>
      <c r="J147" s="160">
        <v>1</v>
      </c>
      <c r="K147" s="147">
        <f>6</f>
        <v>6</v>
      </c>
      <c r="L147" s="102">
        <f>IFERROR(IF(Tabella2731[[#This Row],[Data inizio]]="","",DATE($L$1,Tabella2731[[#This Row],[Colonna3]],Tabella2731[[#This Row],[Data inizio]])),"")</f>
        <v>44348</v>
      </c>
      <c r="M147" s="102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>44349</v>
      </c>
      <c r="N147" s="76" t="str">
        <f>TEXT(Tabella2731[[#This Row],[Data piena inizio]],"ggg")</f>
        <v>mar</v>
      </c>
      <c r="O147" s="76" t="str">
        <f>TEXT(Tabella2731[[#This Row],[Data piena fine]],"ggg")</f>
        <v>mer</v>
      </c>
      <c r="P147" s="76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mar - mer</v>
      </c>
    </row>
    <row r="148" spans="2:16" ht="37.5" customHeight="1" x14ac:dyDescent="0.25">
      <c r="B148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</v>
      </c>
      <c r="C148" s="133" t="str">
        <f t="shared" si="15"/>
        <v>Giugno</v>
      </c>
      <c r="D148" s="160"/>
      <c r="E148" s="160" t="s">
        <v>25</v>
      </c>
      <c r="F148" s="160">
        <v>1</v>
      </c>
      <c r="G148" s="161" t="s">
        <v>80</v>
      </c>
      <c r="H148" s="160" t="s">
        <v>484</v>
      </c>
      <c r="I148" s="160" t="s">
        <v>485</v>
      </c>
      <c r="J148" s="160">
        <v>4</v>
      </c>
      <c r="K148" s="147">
        <f>6</f>
        <v>6</v>
      </c>
      <c r="L148" s="102">
        <f>IFERROR(IF(Tabella2731[[#This Row],[Data inizio]]="","",DATE($L$1,Tabella2731[[#This Row],[Colonna3]],Tabella2731[[#This Row],[Data inizio]])),"")</f>
        <v>44348</v>
      </c>
      <c r="M148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48" s="76" t="str">
        <f>TEXT(Tabella2731[[#This Row],[Data piena inizio]],"ggg")</f>
        <v>mar</v>
      </c>
      <c r="O148" s="76" t="str">
        <f>TEXT(Tabella2731[[#This Row],[Data piena fine]],"ggg")</f>
        <v/>
      </c>
      <c r="P148" s="76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mar</v>
      </c>
    </row>
    <row r="149" spans="2:16" ht="37.5" customHeight="1" x14ac:dyDescent="0.25">
      <c r="B149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</v>
      </c>
      <c r="C149" s="133" t="str">
        <f t="shared" si="15"/>
        <v>Giugno</v>
      </c>
      <c r="D149" s="160"/>
      <c r="E149" s="160" t="s">
        <v>24</v>
      </c>
      <c r="F149" s="160">
        <v>2</v>
      </c>
      <c r="G149" s="161" t="s">
        <v>80</v>
      </c>
      <c r="H149" s="160" t="s">
        <v>112</v>
      </c>
      <c r="I149" s="160" t="s">
        <v>195</v>
      </c>
      <c r="J149" s="160">
        <v>2</v>
      </c>
      <c r="K149" s="147">
        <f>6</f>
        <v>6</v>
      </c>
      <c r="L149" s="102">
        <f>IFERROR(IF(Tabella2731[[#This Row],[Data inizio]]="","",DATE($L$1,Tabella2731[[#This Row],[Colonna3]],Tabella2731[[#This Row],[Data inizio]])),"")</f>
        <v>44349</v>
      </c>
      <c r="M149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49" s="76" t="str">
        <f>TEXT(Tabella2731[[#This Row],[Data piena inizio]],"ggg")</f>
        <v>mer</v>
      </c>
      <c r="O149" s="76" t="str">
        <f>TEXT(Tabella2731[[#This Row],[Data piena fine]],"ggg")</f>
        <v/>
      </c>
      <c r="P149" s="76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mer</v>
      </c>
    </row>
    <row r="150" spans="2:16" ht="37.5" customHeight="1" x14ac:dyDescent="0.25">
      <c r="B150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</v>
      </c>
      <c r="C150" s="133" t="str">
        <f t="shared" si="15"/>
        <v>Giugno</v>
      </c>
      <c r="D150" s="160"/>
      <c r="E150" s="160" t="s">
        <v>24</v>
      </c>
      <c r="F150" s="160">
        <v>2</v>
      </c>
      <c r="G150" s="161" t="s">
        <v>80</v>
      </c>
      <c r="H150" s="160" t="s">
        <v>196</v>
      </c>
      <c r="I150" s="160" t="s">
        <v>197</v>
      </c>
      <c r="J150" s="160">
        <v>3</v>
      </c>
      <c r="K150" s="147">
        <f>6</f>
        <v>6</v>
      </c>
      <c r="L150" s="102">
        <f>IFERROR(IF(Tabella2731[[#This Row],[Data inizio]]="","",DATE($L$1,Tabella2731[[#This Row],[Colonna3]],Tabella2731[[#This Row],[Data inizio]])),"")</f>
        <v>44349</v>
      </c>
      <c r="M150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50" s="76" t="str">
        <f>TEXT(Tabella2731[[#This Row],[Data piena inizio]],"ggg")</f>
        <v>mer</v>
      </c>
      <c r="O150" s="76" t="str">
        <f>TEXT(Tabella2731[[#This Row],[Data piena fine]],"ggg")</f>
        <v/>
      </c>
      <c r="P150" s="76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mer</v>
      </c>
    </row>
    <row r="151" spans="2:16" ht="37.5" customHeight="1" x14ac:dyDescent="0.25">
      <c r="B151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</v>
      </c>
      <c r="C151" s="133" t="str">
        <f t="shared" si="15"/>
        <v>Giugno</v>
      </c>
      <c r="D151" s="160"/>
      <c r="E151" s="160" t="s">
        <v>25</v>
      </c>
      <c r="F151" s="160">
        <v>2</v>
      </c>
      <c r="G151" s="161" t="s">
        <v>80</v>
      </c>
      <c r="H151" s="160" t="s">
        <v>183</v>
      </c>
      <c r="I151" s="160" t="s">
        <v>200</v>
      </c>
      <c r="J151" s="160">
        <v>6</v>
      </c>
      <c r="K151" s="147">
        <f>6</f>
        <v>6</v>
      </c>
      <c r="L151" s="102">
        <f>IFERROR(IF(Tabella2731[[#This Row],[Data inizio]]="","",DATE($L$1,Tabella2731[[#This Row],[Colonna3]],Tabella2731[[#This Row],[Data inizio]])),"")</f>
        <v>44349</v>
      </c>
      <c r="M151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51" s="76" t="str">
        <f>TEXT(Tabella2731[[#This Row],[Data piena inizio]],"ggg")</f>
        <v>mer</v>
      </c>
      <c r="O151" s="76" t="str">
        <f>TEXT(Tabella2731[[#This Row],[Data piena fine]],"ggg")</f>
        <v/>
      </c>
      <c r="P151" s="76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mer</v>
      </c>
    </row>
    <row r="152" spans="2:16" ht="37.5" customHeight="1" x14ac:dyDescent="0.25">
      <c r="B152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</v>
      </c>
      <c r="C152" s="133" t="str">
        <f>"Giugno"</f>
        <v>Giugno</v>
      </c>
      <c r="D152" s="160"/>
      <c r="E152" s="160" t="s">
        <v>23</v>
      </c>
      <c r="F152" s="180">
        <v>2</v>
      </c>
      <c r="G152" s="161"/>
      <c r="H152" s="174" t="s">
        <v>604</v>
      </c>
      <c r="I152" s="160" t="s">
        <v>232</v>
      </c>
      <c r="J152" s="160">
        <v>4</v>
      </c>
      <c r="K152" s="148">
        <f>6</f>
        <v>6</v>
      </c>
      <c r="L152" s="102">
        <f>IFERROR(IF(Tabella2731[[#This Row],[Data inizio]]="","",DATE($L$1,Tabella2731[[#This Row],[Colonna3]],Tabella2731[[#This Row],[Data inizio]])),"")</f>
        <v>44349</v>
      </c>
      <c r="M152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52" s="77" t="str">
        <f>TEXT(Tabella2731[[#This Row],[Data piena inizio]],"ggg")</f>
        <v>mer</v>
      </c>
      <c r="O152" s="77" t="str">
        <f>TEXT(Tabella2731[[#This Row],[Data piena fine]],"ggg")</f>
        <v/>
      </c>
      <c r="P152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mer</v>
      </c>
    </row>
    <row r="153" spans="2:16" ht="37.5" customHeight="1" x14ac:dyDescent="0.25">
      <c r="B153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4 - 6</v>
      </c>
      <c r="C153" s="133" t="str">
        <f t="shared" si="15"/>
        <v>Giugno</v>
      </c>
      <c r="D153" s="160"/>
      <c r="E153" s="160" t="s">
        <v>61</v>
      </c>
      <c r="F153" s="160">
        <v>4</v>
      </c>
      <c r="G153" s="161">
        <v>6</v>
      </c>
      <c r="H153" s="160" t="s">
        <v>202</v>
      </c>
      <c r="I153" s="160" t="s">
        <v>62</v>
      </c>
      <c r="J153" s="160">
        <v>3</v>
      </c>
      <c r="K153" s="147">
        <f>6</f>
        <v>6</v>
      </c>
      <c r="L153" s="102">
        <f>IFERROR(IF(Tabella2731[[#This Row],[Data inizio]]="","",DATE($L$1,Tabella2731[[#This Row],[Colonna3]],Tabella2731[[#This Row],[Data inizio]])),"")</f>
        <v>44351</v>
      </c>
      <c r="M153" s="102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>44353</v>
      </c>
      <c r="N153" s="76" t="str">
        <f>TEXT(Tabella2731[[#This Row],[Data piena inizio]],"ggg")</f>
        <v>ven</v>
      </c>
      <c r="O153" s="76" t="str">
        <f>TEXT(Tabella2731[[#This Row],[Data piena fine]],"ggg")</f>
        <v>dom</v>
      </c>
      <c r="P153" s="76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ven - dom</v>
      </c>
    </row>
    <row r="154" spans="2:16" ht="37.5" customHeight="1" x14ac:dyDescent="0.25">
      <c r="B154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4</v>
      </c>
      <c r="C154" s="133" t="str">
        <f t="shared" si="15"/>
        <v>Giugno</v>
      </c>
      <c r="D154" s="160"/>
      <c r="E154" s="160" t="s">
        <v>24</v>
      </c>
      <c r="F154" s="160">
        <v>4</v>
      </c>
      <c r="G154" s="161" t="s">
        <v>80</v>
      </c>
      <c r="H154" s="160" t="s">
        <v>112</v>
      </c>
      <c r="I154" s="160" t="s">
        <v>206</v>
      </c>
      <c r="J154" s="160">
        <v>7</v>
      </c>
      <c r="K154" s="147">
        <f>6</f>
        <v>6</v>
      </c>
      <c r="L154" s="102">
        <f>IFERROR(IF(Tabella2731[[#This Row],[Data inizio]]="","",DATE($L$1,Tabella2731[[#This Row],[Colonna3]],Tabella2731[[#This Row],[Data inizio]])),"")</f>
        <v>44351</v>
      </c>
      <c r="M154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54" s="76" t="str">
        <f>TEXT(Tabella2731[[#This Row],[Data piena inizio]],"ggg")</f>
        <v>ven</v>
      </c>
      <c r="O154" s="76" t="str">
        <f>TEXT(Tabella2731[[#This Row],[Data piena fine]],"ggg")</f>
        <v/>
      </c>
      <c r="P154" s="76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ven</v>
      </c>
    </row>
    <row r="155" spans="2:16" ht="37.5" customHeight="1" x14ac:dyDescent="0.25">
      <c r="B155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5</v>
      </c>
      <c r="C155" s="133" t="str">
        <f t="shared" si="15"/>
        <v>Giugno</v>
      </c>
      <c r="D155" s="160"/>
      <c r="E155" s="160" t="s">
        <v>25</v>
      </c>
      <c r="F155" s="160">
        <v>5</v>
      </c>
      <c r="G155" s="161" t="s">
        <v>80</v>
      </c>
      <c r="H155" s="160" t="s">
        <v>203</v>
      </c>
      <c r="I155" s="160" t="s">
        <v>204</v>
      </c>
      <c r="J155" s="160">
        <v>1</v>
      </c>
      <c r="K155" s="147">
        <f>6</f>
        <v>6</v>
      </c>
      <c r="L155" s="102">
        <f>IFERROR(IF(Tabella2731[[#This Row],[Data inizio]]="","",DATE($L$1,Tabella2731[[#This Row],[Colonna3]],Tabella2731[[#This Row],[Data inizio]])),"")</f>
        <v>44352</v>
      </c>
      <c r="M155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55" s="76" t="str">
        <f>TEXT(Tabella2731[[#This Row],[Data piena inizio]],"ggg")</f>
        <v>sab</v>
      </c>
      <c r="O155" s="76" t="str">
        <f>TEXT(Tabella2731[[#This Row],[Data piena fine]],"ggg")</f>
        <v/>
      </c>
      <c r="P155" s="76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sab</v>
      </c>
    </row>
    <row r="156" spans="2:16" ht="37.5" customHeight="1" x14ac:dyDescent="0.25">
      <c r="B156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5</v>
      </c>
      <c r="C156" s="133" t="str">
        <f t="shared" si="15"/>
        <v>Giugno</v>
      </c>
      <c r="D156" s="160"/>
      <c r="E156" s="160" t="s">
        <v>25</v>
      </c>
      <c r="F156" s="160">
        <v>5</v>
      </c>
      <c r="G156" s="161" t="s">
        <v>80</v>
      </c>
      <c r="H156" s="160" t="s">
        <v>470</v>
      </c>
      <c r="I156" s="160" t="s">
        <v>205</v>
      </c>
      <c r="J156" s="160">
        <v>2</v>
      </c>
      <c r="K156" s="149">
        <f>6</f>
        <v>6</v>
      </c>
      <c r="L156" s="103">
        <f>IFERROR(IF(Tabella2731[[#This Row],[Data inizio]]="","",DATE($L$1,Tabella2731[[#This Row],[Colonna3]],Tabella2731[[#This Row],[Data inizio]])),"")</f>
        <v>44352</v>
      </c>
      <c r="M156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56" s="101" t="str">
        <f>TEXT(Tabella2731[[#This Row],[Data piena inizio]],"ggg")</f>
        <v>sab</v>
      </c>
      <c r="O156" s="101" t="str">
        <f>TEXT(Tabella2731[[#This Row],[Data piena fine]],"ggg")</f>
        <v/>
      </c>
      <c r="P156" s="101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sab</v>
      </c>
    </row>
    <row r="157" spans="2:16" ht="37.5" customHeight="1" x14ac:dyDescent="0.25">
      <c r="B157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5 - 6</v>
      </c>
      <c r="C157" s="133" t="str">
        <f t="shared" ref="C157:C192" si="16">"Giugno"</f>
        <v>Giugno</v>
      </c>
      <c r="D157" s="173"/>
      <c r="E157" s="160" t="s">
        <v>19</v>
      </c>
      <c r="F157" s="160">
        <v>5</v>
      </c>
      <c r="G157" s="161">
        <v>6</v>
      </c>
      <c r="H157" s="160" t="s">
        <v>620</v>
      </c>
      <c r="I157" s="160" t="s">
        <v>206</v>
      </c>
      <c r="J157" s="160">
        <v>7</v>
      </c>
      <c r="K157" s="148">
        <f>6</f>
        <v>6</v>
      </c>
      <c r="L157" s="102">
        <f>IFERROR(IF(Tabella2731[[#This Row],[Data inizio]]="","",DATE($L$1,Tabella2731[[#This Row],[Colonna3]],Tabella2731[[#This Row],[Data inizio]])),"")</f>
        <v>44352</v>
      </c>
      <c r="M157" s="102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>44353</v>
      </c>
      <c r="N157" s="77" t="str">
        <f>TEXT(Tabella2731[[#This Row],[Data piena inizio]],"ggg")</f>
        <v>sab</v>
      </c>
      <c r="O157" s="77" t="str">
        <f>TEXT(Tabella2731[[#This Row],[Data piena fine]],"ggg")</f>
        <v>dom</v>
      </c>
      <c r="P157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sab - dom</v>
      </c>
    </row>
    <row r="158" spans="2:16" ht="37.5" customHeight="1" x14ac:dyDescent="0.25">
      <c r="B158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6</v>
      </c>
      <c r="C158" s="133" t="str">
        <f t="shared" si="16"/>
        <v>Giugno</v>
      </c>
      <c r="D158" s="160"/>
      <c r="E158" s="160" t="s">
        <v>23</v>
      </c>
      <c r="F158" s="160">
        <v>6</v>
      </c>
      <c r="G158" s="161" t="s">
        <v>80</v>
      </c>
      <c r="H158" s="160" t="s">
        <v>471</v>
      </c>
      <c r="I158" s="160" t="s">
        <v>468</v>
      </c>
      <c r="J158" s="160">
        <v>7</v>
      </c>
      <c r="K158" s="148">
        <f>6</f>
        <v>6</v>
      </c>
      <c r="L158" s="102">
        <f>IFERROR(IF(Tabella2731[[#This Row],[Data inizio]]="","",DATE($L$1,Tabella2731[[#This Row],[Colonna3]],Tabella2731[[#This Row],[Data inizio]])),"")</f>
        <v>44353</v>
      </c>
      <c r="M158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58" s="77" t="str">
        <f>TEXT(Tabella2731[[#This Row],[Data piena inizio]],"ggg")</f>
        <v>dom</v>
      </c>
      <c r="O158" s="77" t="str">
        <f>TEXT(Tabella2731[[#This Row],[Data piena fine]],"ggg")</f>
        <v/>
      </c>
      <c r="P158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dom</v>
      </c>
    </row>
    <row r="159" spans="2:16" ht="37.5" customHeight="1" x14ac:dyDescent="0.25">
      <c r="B159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6</v>
      </c>
      <c r="C159" s="133" t="str">
        <f>"Giugno"</f>
        <v>Giugno</v>
      </c>
      <c r="D159" s="160"/>
      <c r="E159" s="160" t="s">
        <v>23</v>
      </c>
      <c r="F159" s="180">
        <v>6</v>
      </c>
      <c r="G159" s="161"/>
      <c r="H159" s="160" t="s">
        <v>471</v>
      </c>
      <c r="I159" s="160" t="s">
        <v>253</v>
      </c>
      <c r="J159" s="160">
        <v>7</v>
      </c>
      <c r="K159" s="148">
        <f>6</f>
        <v>6</v>
      </c>
      <c r="L159" s="102">
        <f>IFERROR(IF(Tabella2731[[#This Row],[Data inizio]]="","",DATE($L$1,Tabella2731[[#This Row],[Colonna3]],Tabella2731[[#This Row],[Data inizio]])),"")</f>
        <v>44353</v>
      </c>
      <c r="M159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59" s="77" t="str">
        <f>TEXT(Tabella2731[[#This Row],[Data piena inizio]],"ggg")</f>
        <v>dom</v>
      </c>
      <c r="O159" s="77" t="str">
        <f>TEXT(Tabella2731[[#This Row],[Data piena fine]],"ggg")</f>
        <v/>
      </c>
      <c r="P159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dom</v>
      </c>
    </row>
    <row r="160" spans="2:16" ht="37.5" customHeight="1" x14ac:dyDescent="0.25">
      <c r="B160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6</v>
      </c>
      <c r="C160" s="133" t="str">
        <f>"Giugno"</f>
        <v>Giugno</v>
      </c>
      <c r="D160" s="173"/>
      <c r="E160" s="160" t="s">
        <v>25</v>
      </c>
      <c r="F160" s="180">
        <v>6</v>
      </c>
      <c r="G160" s="161"/>
      <c r="H160" s="160" t="s">
        <v>602</v>
      </c>
      <c r="I160" s="160" t="s">
        <v>114</v>
      </c>
      <c r="J160" s="160">
        <v>3</v>
      </c>
      <c r="K160" s="148">
        <f>6</f>
        <v>6</v>
      </c>
      <c r="L160" s="102">
        <f>IFERROR(IF(Tabella2731[[#This Row],[Data inizio]]="","",DATE($L$1,Tabella2731[[#This Row],[Colonna3]],Tabella2731[[#This Row],[Data inizio]])),"")</f>
        <v>44353</v>
      </c>
      <c r="M160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60" s="77" t="str">
        <f>TEXT(Tabella2731[[#This Row],[Data piena inizio]],"ggg")</f>
        <v>dom</v>
      </c>
      <c r="O160" s="77" t="str">
        <f>TEXT(Tabella2731[[#This Row],[Data piena fine]],"ggg")</f>
        <v/>
      </c>
      <c r="P160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dom</v>
      </c>
    </row>
    <row r="161" spans="1:16" ht="37.5" customHeight="1" x14ac:dyDescent="0.25">
      <c r="B161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9 - 13</v>
      </c>
      <c r="C161" s="133" t="str">
        <f t="shared" si="16"/>
        <v>Giugno</v>
      </c>
      <c r="D161" s="160"/>
      <c r="E161" s="160" t="s">
        <v>21</v>
      </c>
      <c r="F161" s="160">
        <v>9</v>
      </c>
      <c r="G161" s="161">
        <v>13</v>
      </c>
      <c r="H161" s="160" t="s">
        <v>207</v>
      </c>
      <c r="I161" s="160" t="s">
        <v>208</v>
      </c>
      <c r="J161" s="160">
        <v>1</v>
      </c>
      <c r="K161" s="148">
        <f>6</f>
        <v>6</v>
      </c>
      <c r="L161" s="102">
        <f>IFERROR(IF(Tabella2731[[#This Row],[Data inizio]]="","",DATE($L$1,Tabella2731[[#This Row],[Colonna3]],Tabella2731[[#This Row],[Data inizio]])),"")</f>
        <v>44356</v>
      </c>
      <c r="M161" s="102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>44360</v>
      </c>
      <c r="N161" s="77" t="str">
        <f>TEXT(Tabella2731[[#This Row],[Data piena inizio]],"ggg")</f>
        <v>mer</v>
      </c>
      <c r="O161" s="77" t="str">
        <f>TEXT(Tabella2731[[#This Row],[Data piena fine]],"ggg")</f>
        <v>dom</v>
      </c>
      <c r="P161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mer - dom</v>
      </c>
    </row>
    <row r="162" spans="1:16" ht="37.5" customHeight="1" x14ac:dyDescent="0.25">
      <c r="B162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9</v>
      </c>
      <c r="C162" s="133" t="str">
        <f t="shared" si="16"/>
        <v>Giugno</v>
      </c>
      <c r="D162" s="160"/>
      <c r="E162" s="160" t="s">
        <v>24</v>
      </c>
      <c r="F162" s="160">
        <v>9</v>
      </c>
      <c r="G162" s="161" t="s">
        <v>80</v>
      </c>
      <c r="H162" s="160" t="s">
        <v>112</v>
      </c>
      <c r="I162" s="160" t="s">
        <v>107</v>
      </c>
      <c r="J162" s="160">
        <v>4</v>
      </c>
      <c r="K162" s="148">
        <f>6</f>
        <v>6</v>
      </c>
      <c r="L162" s="102">
        <f>IFERROR(IF(Tabella2731[[#This Row],[Data inizio]]="","",DATE($L$1,Tabella2731[[#This Row],[Colonna3]],Tabella2731[[#This Row],[Data inizio]])),"")</f>
        <v>44356</v>
      </c>
      <c r="M162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62" s="77" t="str">
        <f>TEXT(Tabella2731[[#This Row],[Data piena inizio]],"ggg")</f>
        <v>mer</v>
      </c>
      <c r="O162" s="77" t="str">
        <f>TEXT(Tabella2731[[#This Row],[Data piena fine]],"ggg")</f>
        <v/>
      </c>
      <c r="P162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mer</v>
      </c>
    </row>
    <row r="163" spans="1:16" s="80" customFormat="1" ht="37.5" customHeight="1" x14ac:dyDescent="0.25">
      <c r="A163" s="129"/>
      <c r="B163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10</v>
      </c>
      <c r="C163" s="133" t="str">
        <f t="shared" si="16"/>
        <v>Giugno</v>
      </c>
      <c r="D163" s="160"/>
      <c r="E163" s="160" t="s">
        <v>24</v>
      </c>
      <c r="F163" s="160">
        <v>10</v>
      </c>
      <c r="G163" s="161" t="s">
        <v>80</v>
      </c>
      <c r="H163" s="160" t="s">
        <v>209</v>
      </c>
      <c r="I163" s="160" t="s">
        <v>210</v>
      </c>
      <c r="J163" s="160">
        <v>2</v>
      </c>
      <c r="K163" s="148">
        <f>6</f>
        <v>6</v>
      </c>
      <c r="L163" s="102">
        <f>IFERROR(IF(Tabella2731[[#This Row],[Data inizio]]="","",DATE($L$1,Tabella2731[[#This Row],[Colonna3]],Tabella2731[[#This Row],[Data inizio]])),"")</f>
        <v>44357</v>
      </c>
      <c r="M163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63" s="77" t="str">
        <f>TEXT(Tabella2731[[#This Row],[Data piena inizio]],"ggg")</f>
        <v>gio</v>
      </c>
      <c r="O163" s="77" t="str">
        <f>TEXT(Tabella2731[[#This Row],[Data piena fine]],"ggg")</f>
        <v/>
      </c>
      <c r="P163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gio</v>
      </c>
    </row>
    <row r="164" spans="1:16" s="80" customFormat="1" ht="37.5" customHeight="1" x14ac:dyDescent="0.25">
      <c r="A164" s="129"/>
      <c r="B164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10</v>
      </c>
      <c r="C164" s="133" t="str">
        <f t="shared" si="16"/>
        <v>Giugno</v>
      </c>
      <c r="D164" s="160"/>
      <c r="E164" s="160" t="s">
        <v>24</v>
      </c>
      <c r="F164" s="160">
        <v>10</v>
      </c>
      <c r="G164" s="161" t="s">
        <v>80</v>
      </c>
      <c r="H164" s="160" t="s">
        <v>211</v>
      </c>
      <c r="I164" s="160" t="s">
        <v>212</v>
      </c>
      <c r="J164" s="160">
        <v>4</v>
      </c>
      <c r="K164" s="148">
        <f>6</f>
        <v>6</v>
      </c>
      <c r="L164" s="102">
        <f>IFERROR(IF(Tabella2731[[#This Row],[Data inizio]]="","",DATE($L$1,Tabella2731[[#This Row],[Colonna3]],Tabella2731[[#This Row],[Data inizio]])),"")</f>
        <v>44357</v>
      </c>
      <c r="M164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64" s="77" t="str">
        <f>TEXT(Tabella2731[[#This Row],[Data piena inizio]],"ggg")</f>
        <v>gio</v>
      </c>
      <c r="O164" s="77" t="str">
        <f>TEXT(Tabella2731[[#This Row],[Data piena fine]],"ggg")</f>
        <v/>
      </c>
      <c r="P164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gio</v>
      </c>
    </row>
    <row r="165" spans="1:16" ht="37.5" customHeight="1" x14ac:dyDescent="0.25">
      <c r="B165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11</v>
      </c>
      <c r="C165" s="133" t="str">
        <f t="shared" si="16"/>
        <v>Giugno</v>
      </c>
      <c r="D165" s="160"/>
      <c r="E165" s="160" t="s">
        <v>23</v>
      </c>
      <c r="F165" s="160">
        <v>11</v>
      </c>
      <c r="G165" s="161" t="s">
        <v>80</v>
      </c>
      <c r="H165" s="160" t="s">
        <v>71</v>
      </c>
      <c r="I165" s="160" t="s">
        <v>213</v>
      </c>
      <c r="J165" s="160">
        <v>3</v>
      </c>
      <c r="K165" s="148">
        <f>6</f>
        <v>6</v>
      </c>
      <c r="L165" s="102">
        <f>IFERROR(IF(Tabella2731[[#This Row],[Data inizio]]="","",DATE($L$1,Tabella2731[[#This Row],[Colonna3]],Tabella2731[[#This Row],[Data inizio]])),"")</f>
        <v>44358</v>
      </c>
      <c r="M165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65" s="77" t="str">
        <f>TEXT(Tabella2731[[#This Row],[Data piena inizio]],"ggg")</f>
        <v>ven</v>
      </c>
      <c r="O165" s="77" t="str">
        <f>TEXT(Tabella2731[[#This Row],[Data piena fine]],"ggg")</f>
        <v/>
      </c>
      <c r="P165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ven</v>
      </c>
    </row>
    <row r="166" spans="1:16" ht="37.5" customHeight="1" x14ac:dyDescent="0.25">
      <c r="B166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11</v>
      </c>
      <c r="C166" s="133" t="str">
        <f t="shared" si="16"/>
        <v>Giugno</v>
      </c>
      <c r="D166" s="160"/>
      <c r="E166" s="160" t="s">
        <v>25</v>
      </c>
      <c r="F166" s="160">
        <v>11</v>
      </c>
      <c r="G166" s="161" t="s">
        <v>80</v>
      </c>
      <c r="H166" s="160" t="s">
        <v>183</v>
      </c>
      <c r="I166" s="160" t="s">
        <v>213</v>
      </c>
      <c r="J166" s="160">
        <v>3</v>
      </c>
      <c r="K166" s="148">
        <f>6</f>
        <v>6</v>
      </c>
      <c r="L166" s="102">
        <f>IFERROR(IF(Tabella2731[[#This Row],[Data inizio]]="","",DATE($L$1,Tabella2731[[#This Row],[Colonna3]],Tabella2731[[#This Row],[Data inizio]])),"")</f>
        <v>44358</v>
      </c>
      <c r="M166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66" s="77" t="str">
        <f>TEXT(Tabella2731[[#This Row],[Data piena inizio]],"ggg")</f>
        <v>ven</v>
      </c>
      <c r="O166" s="77" t="str">
        <f>TEXT(Tabella2731[[#This Row],[Data piena fine]],"ggg")</f>
        <v/>
      </c>
      <c r="P166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ven</v>
      </c>
    </row>
    <row r="167" spans="1:16" ht="37.5" customHeight="1" x14ac:dyDescent="0.25">
      <c r="B167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12</v>
      </c>
      <c r="C167" s="133" t="str">
        <f t="shared" si="16"/>
        <v>Giugno</v>
      </c>
      <c r="D167" s="160"/>
      <c r="E167" s="160" t="s">
        <v>24</v>
      </c>
      <c r="F167" s="160">
        <v>12</v>
      </c>
      <c r="G167" s="161" t="s">
        <v>80</v>
      </c>
      <c r="H167" s="160" t="s">
        <v>112</v>
      </c>
      <c r="I167" s="160" t="s">
        <v>214</v>
      </c>
      <c r="J167" s="160">
        <v>1</v>
      </c>
      <c r="K167" s="148">
        <f>6</f>
        <v>6</v>
      </c>
      <c r="L167" s="102">
        <f>IFERROR(IF(Tabella2731[[#This Row],[Data inizio]]="","",DATE($L$1,Tabella2731[[#This Row],[Colonna3]],Tabella2731[[#This Row],[Data inizio]])),"")</f>
        <v>44359</v>
      </c>
      <c r="M167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67" s="77" t="str">
        <f>TEXT(Tabella2731[[#This Row],[Data piena inizio]],"ggg")</f>
        <v>sab</v>
      </c>
      <c r="O167" s="77" t="str">
        <f>TEXT(Tabella2731[[#This Row],[Data piena fine]],"ggg")</f>
        <v/>
      </c>
      <c r="P167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sab</v>
      </c>
    </row>
    <row r="168" spans="1:16" ht="37.5" customHeight="1" x14ac:dyDescent="0.25">
      <c r="B168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12 - 13</v>
      </c>
      <c r="C168" s="133" t="str">
        <f t="shared" si="16"/>
        <v>Giugno</v>
      </c>
      <c r="D168" s="160"/>
      <c r="E168" s="160" t="s">
        <v>19</v>
      </c>
      <c r="F168" s="160">
        <v>12</v>
      </c>
      <c r="G168" s="161">
        <v>13</v>
      </c>
      <c r="H168" s="160" t="s">
        <v>215</v>
      </c>
      <c r="I168" s="160" t="s">
        <v>184</v>
      </c>
      <c r="J168" s="160">
        <v>6</v>
      </c>
      <c r="K168" s="148">
        <f>6</f>
        <v>6</v>
      </c>
      <c r="L168" s="102">
        <f>IFERROR(IF(Tabella2731[[#This Row],[Data inizio]]="","",DATE($L$1,Tabella2731[[#This Row],[Colonna3]],Tabella2731[[#This Row],[Data inizio]])),"")</f>
        <v>44359</v>
      </c>
      <c r="M168" s="102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>44360</v>
      </c>
      <c r="N168" s="77" t="str">
        <f>TEXT(Tabella2731[[#This Row],[Data piena inizio]],"ggg")</f>
        <v>sab</v>
      </c>
      <c r="O168" s="77" t="str">
        <f>TEXT(Tabella2731[[#This Row],[Data piena fine]],"ggg")</f>
        <v>dom</v>
      </c>
      <c r="P168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sab - dom</v>
      </c>
    </row>
    <row r="169" spans="1:16" ht="37.5" customHeight="1" x14ac:dyDescent="0.25">
      <c r="B169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12</v>
      </c>
      <c r="C169" s="133" t="str">
        <f t="shared" si="16"/>
        <v>Giugno</v>
      </c>
      <c r="D169" s="160"/>
      <c r="E169" s="160" t="s">
        <v>25</v>
      </c>
      <c r="F169" s="160">
        <v>12</v>
      </c>
      <c r="G169" s="161" t="s">
        <v>80</v>
      </c>
      <c r="H169" s="160" t="s">
        <v>487</v>
      </c>
      <c r="I169" s="160" t="s">
        <v>253</v>
      </c>
      <c r="J169" s="160">
        <v>7</v>
      </c>
      <c r="K169" s="148">
        <f>6</f>
        <v>6</v>
      </c>
      <c r="L169" s="102">
        <f>IFERROR(IF(Tabella2731[[#This Row],[Data inizio]]="","",DATE($L$1,Tabella2731[[#This Row],[Colonna3]],Tabella2731[[#This Row],[Data inizio]])),"")</f>
        <v>44359</v>
      </c>
      <c r="M169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69" s="77" t="str">
        <f>TEXT(Tabella2731[[#This Row],[Data piena inizio]],"ggg")</f>
        <v>sab</v>
      </c>
      <c r="O169" s="77" t="str">
        <f>TEXT(Tabella2731[[#This Row],[Data piena fine]],"ggg")</f>
        <v/>
      </c>
      <c r="P169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sab</v>
      </c>
    </row>
    <row r="170" spans="1:16" ht="37.5" customHeight="1" x14ac:dyDescent="0.25">
      <c r="B170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12</v>
      </c>
      <c r="C170" s="133" t="str">
        <f>"Giugno"</f>
        <v>Giugno</v>
      </c>
      <c r="D170" s="173"/>
      <c r="E170" s="160" t="s">
        <v>25</v>
      </c>
      <c r="F170" s="180">
        <v>12</v>
      </c>
      <c r="G170" s="161"/>
      <c r="H170" s="160" t="s">
        <v>486</v>
      </c>
      <c r="I170" s="160" t="s">
        <v>259</v>
      </c>
      <c r="J170" s="160">
        <v>7</v>
      </c>
      <c r="K170" s="148">
        <f>6</f>
        <v>6</v>
      </c>
      <c r="L170" s="102">
        <f>IFERROR(IF(Tabella2731[[#This Row],[Data inizio]]="","",DATE($L$1,Tabella2731[[#This Row],[Colonna3]],Tabella2731[[#This Row],[Data inizio]])),"")</f>
        <v>44359</v>
      </c>
      <c r="M170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70" s="77" t="str">
        <f>TEXT(Tabella2731[[#This Row],[Data piena inizio]],"ggg")</f>
        <v>sab</v>
      </c>
      <c r="O170" s="77" t="str">
        <f>TEXT(Tabella2731[[#This Row],[Data piena fine]],"ggg")</f>
        <v/>
      </c>
      <c r="P170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sab</v>
      </c>
    </row>
    <row r="171" spans="1:16" ht="37.5" customHeight="1" x14ac:dyDescent="0.25">
      <c r="B171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13</v>
      </c>
      <c r="C171" s="133" t="str">
        <f t="shared" si="16"/>
        <v>Giugno</v>
      </c>
      <c r="D171" s="160"/>
      <c r="E171" s="160" t="s">
        <v>23</v>
      </c>
      <c r="F171" s="160">
        <v>13</v>
      </c>
      <c r="G171" s="161" t="s">
        <v>80</v>
      </c>
      <c r="H171" s="160" t="s">
        <v>488</v>
      </c>
      <c r="I171" s="160" t="s">
        <v>308</v>
      </c>
      <c r="J171" s="160">
        <v>7</v>
      </c>
      <c r="K171" s="148">
        <f>6</f>
        <v>6</v>
      </c>
      <c r="L171" s="102">
        <f>IFERROR(IF(Tabella2731[[#This Row],[Data inizio]]="","",DATE($L$1,Tabella2731[[#This Row],[Colonna3]],Tabella2731[[#This Row],[Data inizio]])),"")</f>
        <v>44360</v>
      </c>
      <c r="M171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71" s="77" t="str">
        <f>TEXT(Tabella2731[[#This Row],[Data piena inizio]],"ggg")</f>
        <v>dom</v>
      </c>
      <c r="O171" s="77" t="str">
        <f>TEXT(Tabella2731[[#This Row],[Data piena fine]],"ggg")</f>
        <v/>
      </c>
      <c r="P171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dom</v>
      </c>
    </row>
    <row r="172" spans="1:16" ht="37.5" customHeight="1" x14ac:dyDescent="0.25">
      <c r="B172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13</v>
      </c>
      <c r="C172" s="133" t="str">
        <f>"Giugno"</f>
        <v>Giugno</v>
      </c>
      <c r="D172" s="160"/>
      <c r="E172" s="160" t="s">
        <v>598</v>
      </c>
      <c r="F172" s="180">
        <v>13</v>
      </c>
      <c r="G172" s="161"/>
      <c r="H172" s="160" t="s">
        <v>471</v>
      </c>
      <c r="I172" s="160" t="s">
        <v>352</v>
      </c>
      <c r="J172" s="160">
        <v>7</v>
      </c>
      <c r="K172" s="148">
        <f>6</f>
        <v>6</v>
      </c>
      <c r="L172" s="102">
        <f>IFERROR(IF(Tabella2731[[#This Row],[Data inizio]]="","",DATE($L$1,Tabella2731[[#This Row],[Colonna3]],Tabella2731[[#This Row],[Data inizio]])),"")</f>
        <v>44360</v>
      </c>
      <c r="M172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72" s="77" t="str">
        <f>TEXT(Tabella2731[[#This Row],[Data piena inizio]],"ggg")</f>
        <v>dom</v>
      </c>
      <c r="O172" s="77" t="str">
        <f>TEXT(Tabella2731[[#This Row],[Data piena fine]],"ggg")</f>
        <v/>
      </c>
      <c r="P172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dom</v>
      </c>
    </row>
    <row r="173" spans="1:16" ht="37.5" customHeight="1" x14ac:dyDescent="0.25">
      <c r="B173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14</v>
      </c>
      <c r="C173" s="133" t="str">
        <f t="shared" si="16"/>
        <v>Giugno</v>
      </c>
      <c r="D173" s="160"/>
      <c r="E173" s="160" t="s">
        <v>25</v>
      </c>
      <c r="F173" s="160">
        <v>14</v>
      </c>
      <c r="G173" s="161" t="s">
        <v>80</v>
      </c>
      <c r="H173" s="160" t="s">
        <v>216</v>
      </c>
      <c r="I173" s="160" t="s">
        <v>147</v>
      </c>
      <c r="J173" s="160">
        <v>2</v>
      </c>
      <c r="K173" s="148">
        <f>6</f>
        <v>6</v>
      </c>
      <c r="L173" s="102">
        <f>IFERROR(IF(Tabella2731[[#This Row],[Data inizio]]="","",DATE($L$1,Tabella2731[[#This Row],[Colonna3]],Tabella2731[[#This Row],[Data inizio]])),"")</f>
        <v>44361</v>
      </c>
      <c r="M173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73" s="77" t="str">
        <f>TEXT(Tabella2731[[#This Row],[Data piena inizio]],"ggg")</f>
        <v>lun</v>
      </c>
      <c r="O173" s="77" t="str">
        <f>TEXT(Tabella2731[[#This Row],[Data piena fine]],"ggg")</f>
        <v/>
      </c>
      <c r="P173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lun</v>
      </c>
    </row>
    <row r="174" spans="1:16" ht="37.5" customHeight="1" x14ac:dyDescent="0.25">
      <c r="B174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15</v>
      </c>
      <c r="C174" s="133" t="str">
        <f t="shared" si="16"/>
        <v>Giugno</v>
      </c>
      <c r="D174" s="160"/>
      <c r="E174" s="160" t="s">
        <v>24</v>
      </c>
      <c r="F174" s="160">
        <v>15</v>
      </c>
      <c r="G174" s="161" t="s">
        <v>80</v>
      </c>
      <c r="H174" s="160" t="s">
        <v>66</v>
      </c>
      <c r="I174" s="160" t="s">
        <v>217</v>
      </c>
      <c r="J174" s="160">
        <v>5</v>
      </c>
      <c r="K174" s="148">
        <f>6</f>
        <v>6</v>
      </c>
      <c r="L174" s="102">
        <f>IFERROR(IF(Tabella2731[[#This Row],[Data inizio]]="","",DATE($L$1,Tabella2731[[#This Row],[Colonna3]],Tabella2731[[#This Row],[Data inizio]])),"")</f>
        <v>44362</v>
      </c>
      <c r="M174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74" s="77" t="str">
        <f>TEXT(Tabella2731[[#This Row],[Data piena inizio]],"ggg")</f>
        <v>mar</v>
      </c>
      <c r="O174" s="77" t="str">
        <f>TEXT(Tabella2731[[#This Row],[Data piena fine]],"ggg")</f>
        <v/>
      </c>
      <c r="P174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mar</v>
      </c>
    </row>
    <row r="175" spans="1:16" ht="37.5" customHeight="1" x14ac:dyDescent="0.25">
      <c r="B175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16</v>
      </c>
      <c r="C175" s="133" t="str">
        <f t="shared" si="16"/>
        <v>Giugno</v>
      </c>
      <c r="D175" s="160"/>
      <c r="E175" s="160" t="s">
        <v>25</v>
      </c>
      <c r="F175" s="160">
        <v>16</v>
      </c>
      <c r="G175" s="161" t="s">
        <v>80</v>
      </c>
      <c r="H175" s="160" t="s">
        <v>218</v>
      </c>
      <c r="I175" s="160" t="s">
        <v>135</v>
      </c>
      <c r="J175" s="160">
        <v>1</v>
      </c>
      <c r="K175" s="148">
        <f>6</f>
        <v>6</v>
      </c>
      <c r="L175" s="102">
        <f>IFERROR(IF(Tabella2731[[#This Row],[Data inizio]]="","",DATE($L$1,Tabella2731[[#This Row],[Colonna3]],Tabella2731[[#This Row],[Data inizio]])),"")</f>
        <v>44363</v>
      </c>
      <c r="M175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75" s="77" t="str">
        <f>TEXT(Tabella2731[[#This Row],[Data piena inizio]],"ggg")</f>
        <v>mer</v>
      </c>
      <c r="O175" s="77" t="str">
        <f>TEXT(Tabella2731[[#This Row],[Data piena fine]],"ggg")</f>
        <v/>
      </c>
      <c r="P175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mer</v>
      </c>
    </row>
    <row r="176" spans="1:16" ht="37.5" customHeight="1" x14ac:dyDescent="0.25">
      <c r="B176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16 - 17</v>
      </c>
      <c r="C176" s="133" t="str">
        <f t="shared" si="16"/>
        <v>Giugno</v>
      </c>
      <c r="D176" s="160"/>
      <c r="E176" s="160" t="s">
        <v>22</v>
      </c>
      <c r="F176" s="160">
        <v>16</v>
      </c>
      <c r="G176" s="161">
        <v>17</v>
      </c>
      <c r="H176" s="160" t="s">
        <v>219</v>
      </c>
      <c r="I176" s="160" t="s">
        <v>220</v>
      </c>
      <c r="J176" s="160">
        <v>2</v>
      </c>
      <c r="K176" s="148">
        <f>6</f>
        <v>6</v>
      </c>
      <c r="L176" s="102">
        <f>IFERROR(IF(Tabella2731[[#This Row],[Data inizio]]="","",DATE($L$1,Tabella2731[[#This Row],[Colonna3]],Tabella2731[[#This Row],[Data inizio]])),"")</f>
        <v>44363</v>
      </c>
      <c r="M176" s="102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>44364</v>
      </c>
      <c r="N176" s="77" t="str">
        <f>TEXT(Tabella2731[[#This Row],[Data piena inizio]],"ggg")</f>
        <v>mer</v>
      </c>
      <c r="O176" s="77" t="str">
        <f>TEXT(Tabella2731[[#This Row],[Data piena fine]],"ggg")</f>
        <v>gio</v>
      </c>
      <c r="P176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mer - gio</v>
      </c>
    </row>
    <row r="177" spans="2:16" ht="37.5" customHeight="1" x14ac:dyDescent="0.25">
      <c r="B177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16</v>
      </c>
      <c r="C177" s="133" t="str">
        <f t="shared" si="16"/>
        <v>Giugno</v>
      </c>
      <c r="D177" s="160"/>
      <c r="E177" s="160" t="s">
        <v>25</v>
      </c>
      <c r="F177" s="160">
        <v>16</v>
      </c>
      <c r="G177" s="161" t="s">
        <v>80</v>
      </c>
      <c r="H177" s="160" t="s">
        <v>203</v>
      </c>
      <c r="I177" s="160" t="s">
        <v>221</v>
      </c>
      <c r="J177" s="160">
        <v>3</v>
      </c>
      <c r="K177" s="148">
        <f>6</f>
        <v>6</v>
      </c>
      <c r="L177" s="102">
        <f>IFERROR(IF(Tabella2731[[#This Row],[Data inizio]]="","",DATE($L$1,Tabella2731[[#This Row],[Colonna3]],Tabella2731[[#This Row],[Data inizio]])),"")</f>
        <v>44363</v>
      </c>
      <c r="M177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77" s="77" t="str">
        <f>TEXT(Tabella2731[[#This Row],[Data piena inizio]],"ggg")</f>
        <v>mer</v>
      </c>
      <c r="O177" s="77" t="str">
        <f>TEXT(Tabella2731[[#This Row],[Data piena fine]],"ggg")</f>
        <v/>
      </c>
      <c r="P177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mer</v>
      </c>
    </row>
    <row r="178" spans="2:16" ht="37.5" customHeight="1" x14ac:dyDescent="0.25">
      <c r="B178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16</v>
      </c>
      <c r="C178" s="133" t="str">
        <f t="shared" si="16"/>
        <v>Giugno</v>
      </c>
      <c r="D178" s="160"/>
      <c r="E178" s="160" t="s">
        <v>25</v>
      </c>
      <c r="F178" s="160">
        <v>16</v>
      </c>
      <c r="G178" s="161" t="s">
        <v>80</v>
      </c>
      <c r="H178" s="160" t="s">
        <v>222</v>
      </c>
      <c r="I178" s="160" t="s">
        <v>199</v>
      </c>
      <c r="J178" s="160">
        <v>4</v>
      </c>
      <c r="K178" s="148">
        <f>6</f>
        <v>6</v>
      </c>
      <c r="L178" s="102">
        <f>IFERROR(IF(Tabella2731[[#This Row],[Data inizio]]="","",DATE($L$1,Tabella2731[[#This Row],[Colonna3]],Tabella2731[[#This Row],[Data inizio]])),"")</f>
        <v>44363</v>
      </c>
      <c r="M178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78" s="77" t="str">
        <f>TEXT(Tabella2731[[#This Row],[Data piena inizio]],"ggg")</f>
        <v>mer</v>
      </c>
      <c r="O178" s="77" t="str">
        <f>TEXT(Tabella2731[[#This Row],[Data piena fine]],"ggg")</f>
        <v/>
      </c>
      <c r="P178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mer</v>
      </c>
    </row>
    <row r="179" spans="2:16" ht="37.5" customHeight="1" x14ac:dyDescent="0.25">
      <c r="B179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17</v>
      </c>
      <c r="C179" s="133" t="str">
        <f t="shared" si="16"/>
        <v>Giugno</v>
      </c>
      <c r="D179" s="160"/>
      <c r="E179" s="160" t="s">
        <v>24</v>
      </c>
      <c r="F179" s="160">
        <v>17</v>
      </c>
      <c r="G179" s="161" t="s">
        <v>80</v>
      </c>
      <c r="H179" s="160" t="s">
        <v>112</v>
      </c>
      <c r="I179" s="160" t="s">
        <v>221</v>
      </c>
      <c r="J179" s="160">
        <v>3</v>
      </c>
      <c r="K179" s="148">
        <f>6</f>
        <v>6</v>
      </c>
      <c r="L179" s="102">
        <f>IFERROR(IF(Tabella2731[[#This Row],[Data inizio]]="","",DATE($L$1,Tabella2731[[#This Row],[Colonna3]],Tabella2731[[#This Row],[Data inizio]])),"")</f>
        <v>44364</v>
      </c>
      <c r="M179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79" s="77" t="str">
        <f>TEXT(Tabella2731[[#This Row],[Data piena inizio]],"ggg")</f>
        <v>gio</v>
      </c>
      <c r="O179" s="77" t="str">
        <f>TEXT(Tabella2731[[#This Row],[Data piena fine]],"ggg")</f>
        <v/>
      </c>
      <c r="P179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gio</v>
      </c>
    </row>
    <row r="180" spans="2:16" ht="37.5" customHeight="1" x14ac:dyDescent="0.25">
      <c r="B180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17</v>
      </c>
      <c r="C180" s="133" t="str">
        <f t="shared" si="16"/>
        <v>Giugno</v>
      </c>
      <c r="D180" s="160"/>
      <c r="E180" s="160" t="s">
        <v>24</v>
      </c>
      <c r="F180" s="160">
        <v>17</v>
      </c>
      <c r="G180" s="161" t="s">
        <v>80</v>
      </c>
      <c r="H180" s="160" t="s">
        <v>489</v>
      </c>
      <c r="I180" s="160" t="s">
        <v>490</v>
      </c>
      <c r="J180" s="160">
        <v>4</v>
      </c>
      <c r="K180" s="148">
        <f>6</f>
        <v>6</v>
      </c>
      <c r="L180" s="102">
        <f>IFERROR(IF(Tabella2731[[#This Row],[Data inizio]]="","",DATE($L$1,Tabella2731[[#This Row],[Colonna3]],Tabella2731[[#This Row],[Data inizio]])),"")</f>
        <v>44364</v>
      </c>
      <c r="M180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80" s="77" t="str">
        <f>TEXT(Tabella2731[[#This Row],[Data piena inizio]],"ggg")</f>
        <v>gio</v>
      </c>
      <c r="O180" s="77" t="str">
        <f>TEXT(Tabella2731[[#This Row],[Data piena fine]],"ggg")</f>
        <v/>
      </c>
      <c r="P180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gio</v>
      </c>
    </row>
    <row r="181" spans="2:16" ht="37.5" customHeight="1" x14ac:dyDescent="0.25">
      <c r="B181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17 - 20</v>
      </c>
      <c r="C181" s="133" t="str">
        <f t="shared" si="16"/>
        <v>Giugno</v>
      </c>
      <c r="D181" s="160"/>
      <c r="E181" s="160" t="s">
        <v>21</v>
      </c>
      <c r="F181" s="160">
        <v>17</v>
      </c>
      <c r="G181" s="161">
        <v>20</v>
      </c>
      <c r="H181" s="160" t="s">
        <v>223</v>
      </c>
      <c r="I181" s="160" t="s">
        <v>50</v>
      </c>
      <c r="J181" s="160">
        <v>6</v>
      </c>
      <c r="K181" s="148">
        <f>6</f>
        <v>6</v>
      </c>
      <c r="L181" s="102">
        <f>IFERROR(IF(Tabella2731[[#This Row],[Data inizio]]="","",DATE($L$1,Tabella2731[[#This Row],[Colonna3]],Tabella2731[[#This Row],[Data inizio]])),"")</f>
        <v>44364</v>
      </c>
      <c r="M181" s="102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>44367</v>
      </c>
      <c r="N181" s="77" t="str">
        <f>TEXT(Tabella2731[[#This Row],[Data piena inizio]],"ggg")</f>
        <v>gio</v>
      </c>
      <c r="O181" s="77" t="str">
        <f>TEXT(Tabella2731[[#This Row],[Data piena fine]],"ggg")</f>
        <v>dom</v>
      </c>
      <c r="P181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gio - dom</v>
      </c>
    </row>
    <row r="182" spans="2:16" ht="37.5" customHeight="1" x14ac:dyDescent="0.25">
      <c r="B182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17</v>
      </c>
      <c r="C182" s="133" t="str">
        <f t="shared" si="16"/>
        <v>Giugno</v>
      </c>
      <c r="D182" s="160"/>
      <c r="E182" s="160" t="s">
        <v>25</v>
      </c>
      <c r="F182" s="160">
        <v>17</v>
      </c>
      <c r="G182" s="161" t="s">
        <v>80</v>
      </c>
      <c r="H182" s="160" t="s">
        <v>203</v>
      </c>
      <c r="I182" s="160" t="s">
        <v>130</v>
      </c>
      <c r="J182" s="160">
        <v>6</v>
      </c>
      <c r="K182" s="148">
        <f>6</f>
        <v>6</v>
      </c>
      <c r="L182" s="102">
        <f>IFERROR(IF(Tabella2731[[#This Row],[Data inizio]]="","",DATE($L$1,Tabella2731[[#This Row],[Colonna3]],Tabella2731[[#This Row],[Data inizio]])),"")</f>
        <v>44364</v>
      </c>
      <c r="M182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82" s="77" t="str">
        <f>TEXT(Tabella2731[[#This Row],[Data piena inizio]],"ggg")</f>
        <v>gio</v>
      </c>
      <c r="O182" s="77" t="str">
        <f>TEXT(Tabella2731[[#This Row],[Data piena fine]],"ggg")</f>
        <v/>
      </c>
      <c r="P182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gio</v>
      </c>
    </row>
    <row r="183" spans="2:16" ht="37.5" customHeight="1" x14ac:dyDescent="0.25">
      <c r="B183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18</v>
      </c>
      <c r="C183" s="133" t="str">
        <f t="shared" si="16"/>
        <v>Giugno</v>
      </c>
      <c r="D183" s="160"/>
      <c r="E183" s="160" t="s">
        <v>24</v>
      </c>
      <c r="F183" s="160">
        <v>18</v>
      </c>
      <c r="G183" s="161" t="s">
        <v>80</v>
      </c>
      <c r="H183" s="160" t="s">
        <v>112</v>
      </c>
      <c r="I183" s="160" t="s">
        <v>224</v>
      </c>
      <c r="J183" s="160">
        <v>2</v>
      </c>
      <c r="K183" s="148">
        <f>6</f>
        <v>6</v>
      </c>
      <c r="L183" s="102">
        <f>IFERROR(IF(Tabella2731[[#This Row],[Data inizio]]="","",DATE($L$1,Tabella2731[[#This Row],[Colonna3]],Tabella2731[[#This Row],[Data inizio]])),"")</f>
        <v>44365</v>
      </c>
      <c r="M183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83" s="77" t="str">
        <f>TEXT(Tabella2731[[#This Row],[Data piena inizio]],"ggg")</f>
        <v>ven</v>
      </c>
      <c r="O183" s="77" t="str">
        <f>TEXT(Tabella2731[[#This Row],[Data piena fine]],"ggg")</f>
        <v/>
      </c>
      <c r="P183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ven</v>
      </c>
    </row>
    <row r="184" spans="2:16" ht="37.5" customHeight="1" x14ac:dyDescent="0.25">
      <c r="B184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19</v>
      </c>
      <c r="C184" s="133" t="str">
        <f t="shared" si="16"/>
        <v>Giugno</v>
      </c>
      <c r="D184" s="160"/>
      <c r="E184" s="160" t="s">
        <v>25</v>
      </c>
      <c r="F184" s="160">
        <v>19</v>
      </c>
      <c r="G184" s="161" t="s">
        <v>80</v>
      </c>
      <c r="H184" s="160" t="s">
        <v>491</v>
      </c>
      <c r="I184" s="160" t="s">
        <v>492</v>
      </c>
      <c r="J184" s="160">
        <v>4</v>
      </c>
      <c r="K184" s="148">
        <f>6</f>
        <v>6</v>
      </c>
      <c r="L184" s="102">
        <f>IFERROR(IF(Tabella2731[[#This Row],[Data inizio]]="","",DATE($L$1,Tabella2731[[#This Row],[Colonna3]],Tabella2731[[#This Row],[Data inizio]])),"")</f>
        <v>44366</v>
      </c>
      <c r="M184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84" s="77" t="str">
        <f>TEXT(Tabella2731[[#This Row],[Data piena inizio]],"ggg")</f>
        <v>sab</v>
      </c>
      <c r="O184" s="77" t="str">
        <f>TEXT(Tabella2731[[#This Row],[Data piena fine]],"ggg")</f>
        <v/>
      </c>
      <c r="P184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sab</v>
      </c>
    </row>
    <row r="185" spans="2:16" ht="37.5" customHeight="1" x14ac:dyDescent="0.25">
      <c r="B185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19</v>
      </c>
      <c r="C185" s="133" t="str">
        <f t="shared" si="16"/>
        <v>Giugno</v>
      </c>
      <c r="D185" s="160"/>
      <c r="E185" s="160" t="s">
        <v>25</v>
      </c>
      <c r="F185" s="160">
        <v>19</v>
      </c>
      <c r="G185" s="161" t="s">
        <v>80</v>
      </c>
      <c r="H185" s="160" t="s">
        <v>493</v>
      </c>
      <c r="I185" s="160" t="s">
        <v>253</v>
      </c>
      <c r="J185" s="160">
        <v>7</v>
      </c>
      <c r="K185" s="148">
        <f>6</f>
        <v>6</v>
      </c>
      <c r="L185" s="102">
        <f>IFERROR(IF(Tabella2731[[#This Row],[Data inizio]]="","",DATE($L$1,Tabella2731[[#This Row],[Colonna3]],Tabella2731[[#This Row],[Data inizio]])),"")</f>
        <v>44366</v>
      </c>
      <c r="M185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85" s="77" t="str">
        <f>TEXT(Tabella2731[[#This Row],[Data piena inizio]],"ggg")</f>
        <v>sab</v>
      </c>
      <c r="O185" s="77" t="str">
        <f>TEXT(Tabella2731[[#This Row],[Data piena fine]],"ggg")</f>
        <v/>
      </c>
      <c r="P185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sab</v>
      </c>
    </row>
    <row r="186" spans="2:16" ht="37.5" customHeight="1" x14ac:dyDescent="0.25">
      <c r="B186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19</v>
      </c>
      <c r="C186" s="133" t="str">
        <f t="shared" si="16"/>
        <v>Giugno</v>
      </c>
      <c r="D186" s="160"/>
      <c r="E186" s="160" t="s">
        <v>25</v>
      </c>
      <c r="F186" s="160">
        <v>19</v>
      </c>
      <c r="G186" s="161" t="s">
        <v>80</v>
      </c>
      <c r="H186" s="160" t="s">
        <v>494</v>
      </c>
      <c r="I186" s="160" t="s">
        <v>468</v>
      </c>
      <c r="J186" s="160">
        <v>7</v>
      </c>
      <c r="K186" s="148">
        <f>6</f>
        <v>6</v>
      </c>
      <c r="L186" s="102">
        <f>IFERROR(IF(Tabella2731[[#This Row],[Data inizio]]="","",DATE($L$1,Tabella2731[[#This Row],[Colonna3]],Tabella2731[[#This Row],[Data inizio]])),"")</f>
        <v>44366</v>
      </c>
      <c r="M186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86" s="77" t="str">
        <f>TEXT(Tabella2731[[#This Row],[Data piena inizio]],"ggg")</f>
        <v>sab</v>
      </c>
      <c r="O186" s="77" t="str">
        <f>TEXT(Tabella2731[[#This Row],[Data piena fine]],"ggg")</f>
        <v/>
      </c>
      <c r="P186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sab</v>
      </c>
    </row>
    <row r="187" spans="2:16" ht="37.5" customHeight="1" x14ac:dyDescent="0.25">
      <c r="B187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19</v>
      </c>
      <c r="C187" s="133" t="str">
        <f>"Giugno"</f>
        <v>Giugno</v>
      </c>
      <c r="D187" s="173"/>
      <c r="E187" s="160" t="s">
        <v>24</v>
      </c>
      <c r="F187" s="180">
        <v>19</v>
      </c>
      <c r="G187" s="161"/>
      <c r="H187" s="160" t="s">
        <v>112</v>
      </c>
      <c r="I187" s="160" t="s">
        <v>259</v>
      </c>
      <c r="J187" s="160">
        <v>7</v>
      </c>
      <c r="K187" s="148">
        <f>6</f>
        <v>6</v>
      </c>
      <c r="L187" s="102">
        <f>IFERROR(IF(Tabella2731[[#This Row],[Data inizio]]="","",DATE($L$1,Tabella2731[[#This Row],[Colonna3]],Tabella2731[[#This Row],[Data inizio]])),"")</f>
        <v>44366</v>
      </c>
      <c r="M187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87" s="77" t="str">
        <f>TEXT(Tabella2731[[#This Row],[Data piena inizio]],"ggg")</f>
        <v>sab</v>
      </c>
      <c r="O187" s="77" t="str">
        <f>TEXT(Tabella2731[[#This Row],[Data piena fine]],"ggg")</f>
        <v/>
      </c>
      <c r="P187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sab</v>
      </c>
    </row>
    <row r="188" spans="2:16" ht="37.5" customHeight="1" x14ac:dyDescent="0.25">
      <c r="B188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20</v>
      </c>
      <c r="C188" s="133" t="str">
        <f>"Giugno"</f>
        <v>Giugno</v>
      </c>
      <c r="D188" s="173"/>
      <c r="E188" s="160" t="s">
        <v>23</v>
      </c>
      <c r="F188" s="180">
        <v>20</v>
      </c>
      <c r="G188" s="161"/>
      <c r="H188" s="160" t="s">
        <v>612</v>
      </c>
      <c r="I188" s="160" t="s">
        <v>466</v>
      </c>
      <c r="J188" s="160">
        <v>7</v>
      </c>
      <c r="K188" s="148">
        <f>6</f>
        <v>6</v>
      </c>
      <c r="L188" s="102">
        <f>IFERROR(IF(Tabella2731[[#This Row],[Data inizio]]="","",DATE($L$1,Tabella2731[[#This Row],[Colonna3]],Tabella2731[[#This Row],[Data inizio]])),"")</f>
        <v>44367</v>
      </c>
      <c r="M188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88" s="77" t="str">
        <f>TEXT(Tabella2731[[#This Row],[Data piena inizio]],"ggg")</f>
        <v>dom</v>
      </c>
      <c r="O188" s="77" t="str">
        <f>TEXT(Tabella2731[[#This Row],[Data piena fine]],"ggg")</f>
        <v/>
      </c>
      <c r="P188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dom</v>
      </c>
    </row>
    <row r="189" spans="2:16" ht="37.5" customHeight="1" x14ac:dyDescent="0.25">
      <c r="B189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20</v>
      </c>
      <c r="C189" s="133" t="str">
        <f t="shared" si="16"/>
        <v>Giugno</v>
      </c>
      <c r="D189" s="160"/>
      <c r="E189" s="160" t="s">
        <v>23</v>
      </c>
      <c r="F189" s="160">
        <v>20</v>
      </c>
      <c r="G189" s="161" t="s">
        <v>80</v>
      </c>
      <c r="H189" s="160" t="s">
        <v>71</v>
      </c>
      <c r="I189" s="160" t="s">
        <v>136</v>
      </c>
      <c r="J189" s="160">
        <v>3</v>
      </c>
      <c r="K189" s="148">
        <f>6</f>
        <v>6</v>
      </c>
      <c r="L189" s="102">
        <f>IFERROR(IF(Tabella2731[[#This Row],[Data inizio]]="","",DATE($L$1,Tabella2731[[#This Row],[Colonna3]],Tabella2731[[#This Row],[Data inizio]])),"")</f>
        <v>44367</v>
      </c>
      <c r="M189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89" s="77" t="str">
        <f>TEXT(Tabella2731[[#This Row],[Data piena inizio]],"ggg")</f>
        <v>dom</v>
      </c>
      <c r="O189" s="77" t="str">
        <f>TEXT(Tabella2731[[#This Row],[Data piena fine]],"ggg")</f>
        <v/>
      </c>
      <c r="P189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dom</v>
      </c>
    </row>
    <row r="190" spans="2:16" ht="37.5" customHeight="1" x14ac:dyDescent="0.25">
      <c r="B190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20</v>
      </c>
      <c r="C190" s="133" t="str">
        <f t="shared" si="16"/>
        <v>Giugno</v>
      </c>
      <c r="D190" s="160"/>
      <c r="E190" s="160" t="s">
        <v>24</v>
      </c>
      <c r="F190" s="160">
        <v>20</v>
      </c>
      <c r="G190" s="161" t="s">
        <v>80</v>
      </c>
      <c r="H190" s="160" t="s">
        <v>225</v>
      </c>
      <c r="I190" s="160" t="s">
        <v>145</v>
      </c>
      <c r="J190" s="160">
        <v>6</v>
      </c>
      <c r="K190" s="148">
        <f>6</f>
        <v>6</v>
      </c>
      <c r="L190" s="102">
        <f>IFERROR(IF(Tabella2731[[#This Row],[Data inizio]]="","",DATE($L$1,Tabella2731[[#This Row],[Colonna3]],Tabella2731[[#This Row],[Data inizio]])),"")</f>
        <v>44367</v>
      </c>
      <c r="M190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90" s="77" t="str">
        <f>TEXT(Tabella2731[[#This Row],[Data piena inizio]],"ggg")</f>
        <v>dom</v>
      </c>
      <c r="O190" s="77" t="str">
        <f>TEXT(Tabella2731[[#This Row],[Data piena fine]],"ggg")</f>
        <v/>
      </c>
      <c r="P190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dom</v>
      </c>
    </row>
    <row r="191" spans="2:16" ht="37.5" customHeight="1" x14ac:dyDescent="0.25">
      <c r="B191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20</v>
      </c>
      <c r="C191" s="133" t="str">
        <f t="shared" si="16"/>
        <v>Giugno</v>
      </c>
      <c r="D191" s="160"/>
      <c r="E191" s="160" t="s">
        <v>23</v>
      </c>
      <c r="F191" s="160">
        <v>20</v>
      </c>
      <c r="G191" s="161"/>
      <c r="H191" s="160" t="s">
        <v>71</v>
      </c>
      <c r="I191" s="160" t="s">
        <v>127</v>
      </c>
      <c r="J191" s="160">
        <v>4</v>
      </c>
      <c r="K191" s="148">
        <f>6</f>
        <v>6</v>
      </c>
      <c r="L191" s="102">
        <f>IFERROR(IF(Tabella2731[[#This Row],[Data inizio]]="","",DATE($L$1,Tabella2731[[#This Row],[Colonna3]],Tabella2731[[#This Row],[Data inizio]])),"")</f>
        <v>44367</v>
      </c>
      <c r="M191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91" s="77" t="str">
        <f>TEXT(Tabella2731[[#This Row],[Data piena inizio]],"ggg")</f>
        <v>dom</v>
      </c>
      <c r="O191" s="77" t="str">
        <f>TEXT(Tabella2731[[#This Row],[Data piena fine]],"ggg")</f>
        <v/>
      </c>
      <c r="P191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dom</v>
      </c>
    </row>
    <row r="192" spans="2:16" ht="37.5" customHeight="1" x14ac:dyDescent="0.25">
      <c r="B192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20</v>
      </c>
      <c r="C192" s="133" t="str">
        <f t="shared" si="16"/>
        <v>Giugno</v>
      </c>
      <c r="D192" s="160"/>
      <c r="E192" s="160" t="s">
        <v>23</v>
      </c>
      <c r="F192" s="160">
        <v>20</v>
      </c>
      <c r="G192" s="161" t="s">
        <v>80</v>
      </c>
      <c r="H192" s="160" t="s">
        <v>495</v>
      </c>
      <c r="I192" s="160" t="s">
        <v>314</v>
      </c>
      <c r="J192" s="160">
        <v>7</v>
      </c>
      <c r="K192" s="148">
        <f>6</f>
        <v>6</v>
      </c>
      <c r="L192" s="102">
        <f>IFERROR(IF(Tabella2731[[#This Row],[Data inizio]]="","",DATE($L$1,Tabella2731[[#This Row],[Colonna3]],Tabella2731[[#This Row],[Data inizio]])),"")</f>
        <v>44367</v>
      </c>
      <c r="M192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92" s="77" t="str">
        <f>TEXT(Tabella2731[[#This Row],[Data piena inizio]],"ggg")</f>
        <v>dom</v>
      </c>
      <c r="O192" s="77" t="str">
        <f>TEXT(Tabella2731[[#This Row],[Data piena fine]],"ggg")</f>
        <v/>
      </c>
      <c r="P192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dom</v>
      </c>
    </row>
    <row r="193" spans="2:16" ht="37.5" customHeight="1" x14ac:dyDescent="0.25">
      <c r="B193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21</v>
      </c>
      <c r="C193" s="133" t="str">
        <f t="shared" ref="C193:C220" si="17">"Giugno"</f>
        <v>Giugno</v>
      </c>
      <c r="D193" s="160"/>
      <c r="E193" s="160" t="s">
        <v>25</v>
      </c>
      <c r="F193" s="160">
        <v>21</v>
      </c>
      <c r="G193" s="161" t="s">
        <v>80</v>
      </c>
      <c r="H193" s="160" t="s">
        <v>496</v>
      </c>
      <c r="I193" s="160" t="s">
        <v>497</v>
      </c>
      <c r="J193" s="160">
        <v>2</v>
      </c>
      <c r="K193" s="148">
        <f>6</f>
        <v>6</v>
      </c>
      <c r="L193" s="102">
        <f>IFERROR(IF(Tabella2731[[#This Row],[Data inizio]]="","",DATE($L$1,Tabella2731[[#This Row],[Colonna3]],Tabella2731[[#This Row],[Data inizio]])),"")</f>
        <v>44368</v>
      </c>
      <c r="M193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93" s="77" t="str">
        <f>TEXT(Tabella2731[[#This Row],[Data piena inizio]],"ggg")</f>
        <v>lun</v>
      </c>
      <c r="O193" s="77" t="str">
        <f>TEXT(Tabella2731[[#This Row],[Data piena fine]],"ggg")</f>
        <v/>
      </c>
      <c r="P193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lun</v>
      </c>
    </row>
    <row r="194" spans="2:16" ht="37.5" customHeight="1" x14ac:dyDescent="0.25">
      <c r="B194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22</v>
      </c>
      <c r="C194" s="133" t="str">
        <f t="shared" si="17"/>
        <v>Giugno</v>
      </c>
      <c r="D194" s="160"/>
      <c r="E194" s="160" t="s">
        <v>24</v>
      </c>
      <c r="F194" s="160">
        <v>22</v>
      </c>
      <c r="G194" s="161" t="s">
        <v>80</v>
      </c>
      <c r="H194" s="160" t="s">
        <v>112</v>
      </c>
      <c r="I194" s="160" t="s">
        <v>226</v>
      </c>
      <c r="J194" s="160">
        <v>1</v>
      </c>
      <c r="K194" s="148">
        <f>6</f>
        <v>6</v>
      </c>
      <c r="L194" s="102">
        <f>IFERROR(IF(Tabella2731[[#This Row],[Data inizio]]="","",DATE($L$1,Tabella2731[[#This Row],[Colonna3]],Tabella2731[[#This Row],[Data inizio]])),"")</f>
        <v>44369</v>
      </c>
      <c r="M194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94" s="77" t="str">
        <f>TEXT(Tabella2731[[#This Row],[Data piena inizio]],"ggg")</f>
        <v>mar</v>
      </c>
      <c r="O194" s="77" t="str">
        <f>TEXT(Tabella2731[[#This Row],[Data piena fine]],"ggg")</f>
        <v/>
      </c>
      <c r="P194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mar</v>
      </c>
    </row>
    <row r="195" spans="2:16" ht="37.5" customHeight="1" x14ac:dyDescent="0.25">
      <c r="B195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22 - 23</v>
      </c>
      <c r="C195" s="133" t="str">
        <f t="shared" si="17"/>
        <v>Giugno</v>
      </c>
      <c r="D195" s="160"/>
      <c r="E195" s="160" t="s">
        <v>22</v>
      </c>
      <c r="F195" s="160">
        <v>22</v>
      </c>
      <c r="G195" s="161">
        <v>23</v>
      </c>
      <c r="H195" s="160" t="s">
        <v>498</v>
      </c>
      <c r="I195" s="160" t="s">
        <v>227</v>
      </c>
      <c r="J195" s="160">
        <v>3</v>
      </c>
      <c r="K195" s="148">
        <f>6</f>
        <v>6</v>
      </c>
      <c r="L195" s="102">
        <f>IFERROR(IF(Tabella2731[[#This Row],[Data inizio]]="","",DATE($L$1,Tabella2731[[#This Row],[Colonna3]],Tabella2731[[#This Row],[Data inizio]])),"")</f>
        <v>44369</v>
      </c>
      <c r="M195" s="102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>44370</v>
      </c>
      <c r="N195" s="77" t="str">
        <f>TEXT(Tabella2731[[#This Row],[Data piena inizio]],"ggg")</f>
        <v>mar</v>
      </c>
      <c r="O195" s="77" t="str">
        <f>TEXT(Tabella2731[[#This Row],[Data piena fine]],"ggg")</f>
        <v>mer</v>
      </c>
      <c r="P195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mar - mer</v>
      </c>
    </row>
    <row r="196" spans="2:16" ht="37.5" customHeight="1" x14ac:dyDescent="0.25">
      <c r="B196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23 - 25</v>
      </c>
      <c r="C196" s="133" t="str">
        <f t="shared" si="17"/>
        <v>Giugno</v>
      </c>
      <c r="D196" s="160"/>
      <c r="E196" s="160" t="s">
        <v>72</v>
      </c>
      <c r="F196" s="160">
        <v>23</v>
      </c>
      <c r="G196" s="161">
        <v>25</v>
      </c>
      <c r="H196" s="160" t="s">
        <v>228</v>
      </c>
      <c r="I196" s="160" t="s">
        <v>229</v>
      </c>
      <c r="J196" s="160">
        <v>2</v>
      </c>
      <c r="K196" s="148">
        <f>6</f>
        <v>6</v>
      </c>
      <c r="L196" s="102">
        <f>IFERROR(IF(Tabella2731[[#This Row],[Data inizio]]="","",DATE($L$1,Tabella2731[[#This Row],[Colonna3]],Tabella2731[[#This Row],[Data inizio]])),"")</f>
        <v>44370</v>
      </c>
      <c r="M196" s="102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>44372</v>
      </c>
      <c r="N196" s="77" t="str">
        <f>TEXT(Tabella2731[[#This Row],[Data piena inizio]],"ggg")</f>
        <v>mer</v>
      </c>
      <c r="O196" s="77" t="str">
        <f>TEXT(Tabella2731[[#This Row],[Data piena fine]],"ggg")</f>
        <v>ven</v>
      </c>
      <c r="P196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mer - ven</v>
      </c>
    </row>
    <row r="197" spans="2:16" ht="37.5" customHeight="1" x14ac:dyDescent="0.25">
      <c r="B197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23</v>
      </c>
      <c r="C197" s="133" t="str">
        <f t="shared" si="17"/>
        <v>Giugno</v>
      </c>
      <c r="D197" s="160"/>
      <c r="E197" s="160" t="s">
        <v>24</v>
      </c>
      <c r="F197" s="160">
        <v>23</v>
      </c>
      <c r="G197" s="161" t="s">
        <v>80</v>
      </c>
      <c r="H197" s="160" t="s">
        <v>112</v>
      </c>
      <c r="I197" s="160" t="s">
        <v>230</v>
      </c>
      <c r="J197" s="160">
        <v>4</v>
      </c>
      <c r="K197" s="148">
        <f>6</f>
        <v>6</v>
      </c>
      <c r="L197" s="102">
        <f>IFERROR(IF(Tabella2731[[#This Row],[Data inizio]]="","",DATE($L$1,Tabella2731[[#This Row],[Colonna3]],Tabella2731[[#This Row],[Data inizio]])),"")</f>
        <v>44370</v>
      </c>
      <c r="M197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97" s="77" t="str">
        <f>TEXT(Tabella2731[[#This Row],[Data piena inizio]],"ggg")</f>
        <v>mer</v>
      </c>
      <c r="O197" s="77" t="str">
        <f>TEXT(Tabella2731[[#This Row],[Data piena fine]],"ggg")</f>
        <v/>
      </c>
      <c r="P197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mer</v>
      </c>
    </row>
    <row r="198" spans="2:16" ht="37.5" customHeight="1" x14ac:dyDescent="0.25">
      <c r="B198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23</v>
      </c>
      <c r="C198" s="133" t="str">
        <f t="shared" si="17"/>
        <v>Giugno</v>
      </c>
      <c r="D198" s="160"/>
      <c r="E198" s="160" t="s">
        <v>25</v>
      </c>
      <c r="F198" s="160">
        <v>23</v>
      </c>
      <c r="G198" s="161"/>
      <c r="H198" s="160" t="s">
        <v>470</v>
      </c>
      <c r="I198" s="160" t="s">
        <v>157</v>
      </c>
      <c r="J198" s="160">
        <v>2</v>
      </c>
      <c r="K198" s="148">
        <f>6</f>
        <v>6</v>
      </c>
      <c r="L198" s="102">
        <f>IFERROR(IF(Tabella2731[[#This Row],[Data inizio]]="","",DATE($L$1,Tabella2731[[#This Row],[Colonna3]],Tabella2731[[#This Row],[Data inizio]])),"")</f>
        <v>44370</v>
      </c>
      <c r="M198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98" s="77" t="str">
        <f>TEXT(Tabella2731[[#This Row],[Data piena inizio]],"ggg")</f>
        <v>mer</v>
      </c>
      <c r="O198" s="77" t="str">
        <f>TEXT(Tabella2731[[#This Row],[Data piena fine]],"ggg")</f>
        <v/>
      </c>
      <c r="P198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mer</v>
      </c>
    </row>
    <row r="199" spans="2:16" ht="37.5" customHeight="1" x14ac:dyDescent="0.25">
      <c r="B199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23</v>
      </c>
      <c r="C199" s="133" t="str">
        <f t="shared" si="17"/>
        <v>Giugno</v>
      </c>
      <c r="D199" s="160"/>
      <c r="E199" s="160" t="s">
        <v>23</v>
      </c>
      <c r="F199" s="160">
        <v>23</v>
      </c>
      <c r="G199" s="161" t="s">
        <v>80</v>
      </c>
      <c r="H199" s="160" t="s">
        <v>472</v>
      </c>
      <c r="I199" s="160" t="s">
        <v>157</v>
      </c>
      <c r="J199" s="160">
        <v>2</v>
      </c>
      <c r="K199" s="148">
        <f>6</f>
        <v>6</v>
      </c>
      <c r="L199" s="102">
        <f>IFERROR(IF(Tabella2731[[#This Row],[Data inizio]]="","",DATE($L$1,Tabella2731[[#This Row],[Colonna3]],Tabella2731[[#This Row],[Data inizio]])),"")</f>
        <v>44370</v>
      </c>
      <c r="M199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199" s="77" t="str">
        <f>TEXT(Tabella2731[[#This Row],[Data piena inizio]],"ggg")</f>
        <v>mer</v>
      </c>
      <c r="O199" s="77" t="str">
        <f>TEXT(Tabella2731[[#This Row],[Data piena fine]],"ggg")</f>
        <v/>
      </c>
      <c r="P199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mer</v>
      </c>
    </row>
    <row r="200" spans="2:16" ht="37.5" customHeight="1" x14ac:dyDescent="0.25">
      <c r="B200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24</v>
      </c>
      <c r="C200" s="133" t="str">
        <f t="shared" si="17"/>
        <v>Giugno</v>
      </c>
      <c r="D200" s="160"/>
      <c r="E200" s="160" t="s">
        <v>25</v>
      </c>
      <c r="F200" s="160">
        <v>24</v>
      </c>
      <c r="G200" s="161" t="s">
        <v>80</v>
      </c>
      <c r="H200" s="160" t="s">
        <v>231</v>
      </c>
      <c r="I200" s="160" t="s">
        <v>232</v>
      </c>
      <c r="J200" s="160">
        <v>4</v>
      </c>
      <c r="K200" s="148">
        <f>6</f>
        <v>6</v>
      </c>
      <c r="L200" s="102">
        <f>IFERROR(IF(Tabella2731[[#This Row],[Data inizio]]="","",DATE($L$1,Tabella2731[[#This Row],[Colonna3]],Tabella2731[[#This Row],[Data inizio]])),"")</f>
        <v>44371</v>
      </c>
      <c r="M200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200" s="77" t="str">
        <f>TEXT(Tabella2731[[#This Row],[Data piena inizio]],"ggg")</f>
        <v>gio</v>
      </c>
      <c r="O200" s="77" t="str">
        <f>TEXT(Tabella2731[[#This Row],[Data piena fine]],"ggg")</f>
        <v/>
      </c>
      <c r="P200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gio</v>
      </c>
    </row>
    <row r="201" spans="2:16" ht="37.5" customHeight="1" x14ac:dyDescent="0.25">
      <c r="B201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25</v>
      </c>
      <c r="C201" s="133" t="str">
        <f t="shared" si="17"/>
        <v>Giugno</v>
      </c>
      <c r="D201" s="160"/>
      <c r="E201" s="160" t="s">
        <v>24</v>
      </c>
      <c r="F201" s="160">
        <v>25</v>
      </c>
      <c r="G201" s="161" t="s">
        <v>80</v>
      </c>
      <c r="H201" s="160" t="s">
        <v>112</v>
      </c>
      <c r="I201" s="160" t="s">
        <v>233</v>
      </c>
      <c r="J201" s="160">
        <v>2</v>
      </c>
      <c r="K201" s="148">
        <f>6</f>
        <v>6</v>
      </c>
      <c r="L201" s="102">
        <f>IFERROR(IF(Tabella2731[[#This Row],[Data inizio]]="","",DATE($L$1,Tabella2731[[#This Row],[Colonna3]],Tabella2731[[#This Row],[Data inizio]])),"")</f>
        <v>44372</v>
      </c>
      <c r="M201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201" s="77" t="str">
        <f>TEXT(Tabella2731[[#This Row],[Data piena inizio]],"ggg")</f>
        <v>ven</v>
      </c>
      <c r="O201" s="77" t="str">
        <f>TEXT(Tabella2731[[#This Row],[Data piena fine]],"ggg")</f>
        <v/>
      </c>
      <c r="P201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ven</v>
      </c>
    </row>
    <row r="202" spans="2:16" ht="37.5" customHeight="1" x14ac:dyDescent="0.25">
      <c r="B202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25 - 27</v>
      </c>
      <c r="C202" s="133" t="str">
        <f t="shared" si="17"/>
        <v>Giugno</v>
      </c>
      <c r="D202" s="160"/>
      <c r="E202" s="160" t="s">
        <v>61</v>
      </c>
      <c r="F202" s="160">
        <v>25</v>
      </c>
      <c r="G202" s="161">
        <v>27</v>
      </c>
      <c r="H202" s="160" t="s">
        <v>234</v>
      </c>
      <c r="I202" s="160" t="s">
        <v>235</v>
      </c>
      <c r="J202" s="160">
        <v>3</v>
      </c>
      <c r="K202" s="148">
        <f>6</f>
        <v>6</v>
      </c>
      <c r="L202" s="102">
        <f>IFERROR(IF(Tabella2731[[#This Row],[Data inizio]]="","",DATE($L$1,Tabella2731[[#This Row],[Colonna3]],Tabella2731[[#This Row],[Data inizio]])),"")</f>
        <v>44372</v>
      </c>
      <c r="M202" s="102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>44374</v>
      </c>
      <c r="N202" s="77" t="str">
        <f>TEXT(Tabella2731[[#This Row],[Data piena inizio]],"ggg")</f>
        <v>ven</v>
      </c>
      <c r="O202" s="77" t="str">
        <f>TEXT(Tabella2731[[#This Row],[Data piena fine]],"ggg")</f>
        <v>dom</v>
      </c>
      <c r="P202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ven - dom</v>
      </c>
    </row>
    <row r="203" spans="2:16" ht="37.5" customHeight="1" x14ac:dyDescent="0.25">
      <c r="B203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25</v>
      </c>
      <c r="C203" s="133" t="str">
        <f t="shared" si="17"/>
        <v>Giugno</v>
      </c>
      <c r="D203" s="160"/>
      <c r="E203" s="160" t="s">
        <v>24</v>
      </c>
      <c r="F203" s="160">
        <v>25</v>
      </c>
      <c r="G203" s="161" t="s">
        <v>80</v>
      </c>
      <c r="H203" s="160" t="s">
        <v>236</v>
      </c>
      <c r="I203" s="160" t="s">
        <v>237</v>
      </c>
      <c r="J203" s="160">
        <v>4</v>
      </c>
      <c r="K203" s="148">
        <f>6</f>
        <v>6</v>
      </c>
      <c r="L203" s="102">
        <f>IFERROR(IF(Tabella2731[[#This Row],[Data inizio]]="","",DATE($L$1,Tabella2731[[#This Row],[Colonna3]],Tabella2731[[#This Row],[Data inizio]])),"")</f>
        <v>44372</v>
      </c>
      <c r="M203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203" s="77" t="str">
        <f>TEXT(Tabella2731[[#This Row],[Data piena inizio]],"ggg")</f>
        <v>ven</v>
      </c>
      <c r="O203" s="77" t="str">
        <f>TEXT(Tabella2731[[#This Row],[Data piena fine]],"ggg")</f>
        <v/>
      </c>
      <c r="P203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ven</v>
      </c>
    </row>
    <row r="204" spans="2:16" ht="37.5" customHeight="1" x14ac:dyDescent="0.25">
      <c r="B204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25</v>
      </c>
      <c r="C204" s="133" t="str">
        <f t="shared" si="17"/>
        <v>Giugno</v>
      </c>
      <c r="D204" s="160"/>
      <c r="E204" s="160" t="s">
        <v>25</v>
      </c>
      <c r="F204" s="160">
        <v>25</v>
      </c>
      <c r="G204" s="161" t="s">
        <v>80</v>
      </c>
      <c r="H204" s="160" t="s">
        <v>144</v>
      </c>
      <c r="I204" s="160" t="s">
        <v>238</v>
      </c>
      <c r="J204" s="160">
        <v>5</v>
      </c>
      <c r="K204" s="148">
        <f>6</f>
        <v>6</v>
      </c>
      <c r="L204" s="102">
        <f>IFERROR(IF(Tabella2731[[#This Row],[Data inizio]]="","",DATE($L$1,Tabella2731[[#This Row],[Colonna3]],Tabella2731[[#This Row],[Data inizio]])),"")</f>
        <v>44372</v>
      </c>
      <c r="M204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204" s="77" t="str">
        <f>TEXT(Tabella2731[[#This Row],[Data piena inizio]],"ggg")</f>
        <v>ven</v>
      </c>
      <c r="O204" s="77" t="str">
        <f>TEXT(Tabella2731[[#This Row],[Data piena fine]],"ggg")</f>
        <v/>
      </c>
      <c r="P204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ven</v>
      </c>
    </row>
    <row r="205" spans="2:16" ht="37.5" customHeight="1" x14ac:dyDescent="0.25">
      <c r="B205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25</v>
      </c>
      <c r="C205" s="133" t="str">
        <f>"Giugno"</f>
        <v>Giugno</v>
      </c>
      <c r="D205" s="173"/>
      <c r="E205" s="160" t="s">
        <v>24</v>
      </c>
      <c r="F205" s="180">
        <v>25</v>
      </c>
      <c r="G205" s="161"/>
      <c r="H205" s="160" t="s">
        <v>112</v>
      </c>
      <c r="I205" s="160" t="s">
        <v>308</v>
      </c>
      <c r="J205" s="160">
        <v>7</v>
      </c>
      <c r="K205" s="148">
        <f>6</f>
        <v>6</v>
      </c>
      <c r="L205" s="102">
        <f>IFERROR(IF(Tabella2731[[#This Row],[Data inizio]]="","",DATE($L$1,Tabella2731[[#This Row],[Colonna3]],Tabella2731[[#This Row],[Data inizio]])),"")</f>
        <v>44372</v>
      </c>
      <c r="M205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205" s="77" t="str">
        <f>TEXT(Tabella2731[[#This Row],[Data piena inizio]],"ggg")</f>
        <v>ven</v>
      </c>
      <c r="O205" s="77" t="str">
        <f>TEXT(Tabella2731[[#This Row],[Data piena fine]],"ggg")</f>
        <v/>
      </c>
      <c r="P205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ven</v>
      </c>
    </row>
    <row r="206" spans="2:16" ht="37.5" customHeight="1" x14ac:dyDescent="0.25">
      <c r="B206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26</v>
      </c>
      <c r="C206" s="133" t="str">
        <f>"Giugno"</f>
        <v>Giugno</v>
      </c>
      <c r="D206" s="160"/>
      <c r="E206" s="160" t="s">
        <v>23</v>
      </c>
      <c r="F206" s="180">
        <v>26</v>
      </c>
      <c r="G206" s="161"/>
      <c r="H206" s="160" t="s">
        <v>622</v>
      </c>
      <c r="I206" s="160" t="s">
        <v>589</v>
      </c>
      <c r="J206" s="160">
        <v>7</v>
      </c>
      <c r="K206" s="148">
        <f>6</f>
        <v>6</v>
      </c>
      <c r="L206" s="102">
        <f>IFERROR(IF(Tabella2731[[#This Row],[Data inizio]]="","",DATE($L$1,Tabella2731[[#This Row],[Colonna3]],Tabella2731[[#This Row],[Data inizio]])),"")</f>
        <v>44373</v>
      </c>
      <c r="M206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206" s="77" t="str">
        <f>TEXT(Tabella2731[[#This Row],[Data piena inizio]],"ggg")</f>
        <v>sab</v>
      </c>
      <c r="O206" s="77" t="str">
        <f>TEXT(Tabella2731[[#This Row],[Data piena fine]],"ggg")</f>
        <v/>
      </c>
      <c r="P206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sab</v>
      </c>
    </row>
    <row r="207" spans="2:16" ht="37.5" customHeight="1" x14ac:dyDescent="0.25">
      <c r="B207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26 - 27</v>
      </c>
      <c r="C207" s="133" t="str">
        <f t="shared" si="17"/>
        <v>Giugno</v>
      </c>
      <c r="D207" s="160"/>
      <c r="E207" s="160" t="s">
        <v>19</v>
      </c>
      <c r="F207" s="160">
        <v>26</v>
      </c>
      <c r="G207" s="161">
        <v>27</v>
      </c>
      <c r="H207" s="160" t="s">
        <v>239</v>
      </c>
      <c r="I207" s="160" t="s">
        <v>214</v>
      </c>
      <c r="J207" s="160">
        <v>1</v>
      </c>
      <c r="K207" s="148">
        <f>6</f>
        <v>6</v>
      </c>
      <c r="L207" s="102">
        <f>IFERROR(IF(Tabella2731[[#This Row],[Data inizio]]="","",DATE($L$1,Tabella2731[[#This Row],[Colonna3]],Tabella2731[[#This Row],[Data inizio]])),"")</f>
        <v>44373</v>
      </c>
      <c r="M207" s="102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>44374</v>
      </c>
      <c r="N207" s="77" t="str">
        <f>TEXT(Tabella2731[[#This Row],[Data piena inizio]],"ggg")</f>
        <v>sab</v>
      </c>
      <c r="O207" s="77" t="str">
        <f>TEXT(Tabella2731[[#This Row],[Data piena fine]],"ggg")</f>
        <v>dom</v>
      </c>
      <c r="P207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sab - dom</v>
      </c>
    </row>
    <row r="208" spans="2:16" ht="37.5" customHeight="1" x14ac:dyDescent="0.25">
      <c r="B208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26 - 27</v>
      </c>
      <c r="C208" s="133" t="str">
        <f t="shared" si="17"/>
        <v>Giugno</v>
      </c>
      <c r="D208" s="160"/>
      <c r="E208" s="160" t="s">
        <v>19</v>
      </c>
      <c r="F208" s="160">
        <v>26</v>
      </c>
      <c r="G208" s="161">
        <v>27</v>
      </c>
      <c r="H208" s="160" t="s">
        <v>240</v>
      </c>
      <c r="I208" s="160" t="s">
        <v>241</v>
      </c>
      <c r="J208" s="160">
        <v>2</v>
      </c>
      <c r="K208" s="148">
        <f>6</f>
        <v>6</v>
      </c>
      <c r="L208" s="102">
        <f>IFERROR(IF(Tabella2731[[#This Row],[Data inizio]]="","",DATE($L$1,Tabella2731[[#This Row],[Colonna3]],Tabella2731[[#This Row],[Data inizio]])),"")</f>
        <v>44373</v>
      </c>
      <c r="M208" s="102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>44374</v>
      </c>
      <c r="N208" s="77" t="str">
        <f>TEXT(Tabella2731[[#This Row],[Data piena inizio]],"ggg")</f>
        <v>sab</v>
      </c>
      <c r="O208" s="77" t="str">
        <f>TEXT(Tabella2731[[#This Row],[Data piena fine]],"ggg")</f>
        <v>dom</v>
      </c>
      <c r="P208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sab - dom</v>
      </c>
    </row>
    <row r="209" spans="1:16" ht="37.5" customHeight="1" x14ac:dyDescent="0.25">
      <c r="B209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26</v>
      </c>
      <c r="C209" s="133" t="str">
        <f t="shared" si="17"/>
        <v>Giugno</v>
      </c>
      <c r="D209" s="160"/>
      <c r="E209" s="160" t="s">
        <v>24</v>
      </c>
      <c r="F209" s="160">
        <v>26</v>
      </c>
      <c r="G209" s="161" t="s">
        <v>80</v>
      </c>
      <c r="H209" s="160" t="s">
        <v>631</v>
      </c>
      <c r="I209" s="160" t="s">
        <v>161</v>
      </c>
      <c r="J209" s="160">
        <v>4</v>
      </c>
      <c r="K209" s="148">
        <f>6</f>
        <v>6</v>
      </c>
      <c r="L209" s="102">
        <f>IFERROR(IF(Tabella2731[[#This Row],[Data inizio]]="","",DATE($L$1,Tabella2731[[#This Row],[Colonna3]],Tabella2731[[#This Row],[Data inizio]])),"")</f>
        <v>44373</v>
      </c>
      <c r="M209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209" s="77" t="str">
        <f>TEXT(Tabella2731[[#This Row],[Data piena inizio]],"ggg")</f>
        <v>sab</v>
      </c>
      <c r="O209" s="77" t="str">
        <f>TEXT(Tabella2731[[#This Row],[Data piena fine]],"ggg")</f>
        <v/>
      </c>
      <c r="P209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sab</v>
      </c>
    </row>
    <row r="210" spans="1:16" ht="37.5" customHeight="1" x14ac:dyDescent="0.25">
      <c r="B210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26 - 27</v>
      </c>
      <c r="C210" s="133" t="str">
        <f t="shared" si="17"/>
        <v>Giugno</v>
      </c>
      <c r="D210" s="160"/>
      <c r="E210" s="160" t="s">
        <v>19</v>
      </c>
      <c r="F210" s="160">
        <v>26</v>
      </c>
      <c r="G210" s="161">
        <v>27</v>
      </c>
      <c r="H210" s="160" t="s">
        <v>242</v>
      </c>
      <c r="I210" s="160" t="s">
        <v>243</v>
      </c>
      <c r="J210" s="160">
        <v>5</v>
      </c>
      <c r="K210" s="148">
        <f>6</f>
        <v>6</v>
      </c>
      <c r="L210" s="102">
        <f>IFERROR(IF(Tabella2731[[#This Row],[Data inizio]]="","",DATE($L$1,Tabella2731[[#This Row],[Colonna3]],Tabella2731[[#This Row],[Data inizio]])),"")</f>
        <v>44373</v>
      </c>
      <c r="M210" s="102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>44374</v>
      </c>
      <c r="N210" s="77" t="str">
        <f>TEXT(Tabella2731[[#This Row],[Data piena inizio]],"ggg")</f>
        <v>sab</v>
      </c>
      <c r="O210" s="77" t="str">
        <f>TEXT(Tabella2731[[#This Row],[Data piena fine]],"ggg")</f>
        <v>dom</v>
      </c>
      <c r="P210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sab - dom</v>
      </c>
    </row>
    <row r="211" spans="1:16" ht="37.5" customHeight="1" x14ac:dyDescent="0.25">
      <c r="B211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26</v>
      </c>
      <c r="C211" s="133" t="str">
        <f>"Giugno"</f>
        <v>Giugno</v>
      </c>
      <c r="D211" s="173"/>
      <c r="E211" s="160" t="s">
        <v>25</v>
      </c>
      <c r="F211" s="180">
        <v>26</v>
      </c>
      <c r="G211" s="161"/>
      <c r="H211" s="160" t="s">
        <v>512</v>
      </c>
      <c r="I211" s="160" t="s">
        <v>308</v>
      </c>
      <c r="J211" s="160">
        <v>7</v>
      </c>
      <c r="K211" s="148">
        <f>6</f>
        <v>6</v>
      </c>
      <c r="L211" s="102">
        <f>IFERROR(IF(Tabella2731[[#This Row],[Data inizio]]="","",DATE($L$1,Tabella2731[[#This Row],[Colonna3]],Tabella2731[[#This Row],[Data inizio]])),"")</f>
        <v>44373</v>
      </c>
      <c r="M211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211" s="77" t="str">
        <f>TEXT(Tabella2731[[#This Row],[Data piena inizio]],"ggg")</f>
        <v>sab</v>
      </c>
      <c r="O211" s="77" t="str">
        <f>TEXT(Tabella2731[[#This Row],[Data piena fine]],"ggg")</f>
        <v/>
      </c>
      <c r="P211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sab</v>
      </c>
    </row>
    <row r="212" spans="1:16" ht="37.5" customHeight="1" x14ac:dyDescent="0.25">
      <c r="B212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27</v>
      </c>
      <c r="C212" s="133" t="str">
        <f>"Giugno"</f>
        <v>Giugno</v>
      </c>
      <c r="D212" s="160"/>
      <c r="E212" s="160" t="s">
        <v>23</v>
      </c>
      <c r="F212" s="180">
        <v>27</v>
      </c>
      <c r="G212" s="161"/>
      <c r="H212" s="160" t="s">
        <v>623</v>
      </c>
      <c r="I212" s="160" t="s">
        <v>466</v>
      </c>
      <c r="J212" s="160">
        <v>7</v>
      </c>
      <c r="K212" s="148">
        <f>6</f>
        <v>6</v>
      </c>
      <c r="L212" s="102">
        <f>IFERROR(IF(Tabella2731[[#This Row],[Data inizio]]="","",DATE($L$1,Tabella2731[[#This Row],[Colonna3]],Tabella2731[[#This Row],[Data inizio]])),"")</f>
        <v>44374</v>
      </c>
      <c r="M212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212" s="77" t="str">
        <f>TEXT(Tabella2731[[#This Row],[Data piena inizio]],"ggg")</f>
        <v>dom</v>
      </c>
      <c r="O212" s="77" t="str">
        <f>TEXT(Tabella2731[[#This Row],[Data piena fine]],"ggg")</f>
        <v/>
      </c>
      <c r="P212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dom</v>
      </c>
    </row>
    <row r="213" spans="1:16" ht="37.5" customHeight="1" x14ac:dyDescent="0.25">
      <c r="B213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27</v>
      </c>
      <c r="C213" s="133" t="str">
        <f>"Giugno"</f>
        <v>Giugno</v>
      </c>
      <c r="D213" s="160"/>
      <c r="E213" s="160" t="s">
        <v>23</v>
      </c>
      <c r="F213" s="180">
        <v>27</v>
      </c>
      <c r="G213" s="161"/>
      <c r="H213" s="160" t="s">
        <v>471</v>
      </c>
      <c r="I213" s="160" t="s">
        <v>352</v>
      </c>
      <c r="J213" s="160">
        <v>7</v>
      </c>
      <c r="K213" s="148">
        <f>6</f>
        <v>6</v>
      </c>
      <c r="L213" s="102">
        <f>IFERROR(IF(Tabella2731[[#This Row],[Data inizio]]="","",DATE($L$1,Tabella2731[[#This Row],[Colonna3]],Tabella2731[[#This Row],[Data inizio]])),"")</f>
        <v>44374</v>
      </c>
      <c r="M213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213" s="77" t="str">
        <f>TEXT(Tabella2731[[#This Row],[Data piena inizio]],"ggg")</f>
        <v>dom</v>
      </c>
      <c r="O213" s="77" t="str">
        <f>TEXT(Tabella2731[[#This Row],[Data piena fine]],"ggg")</f>
        <v/>
      </c>
      <c r="P213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dom</v>
      </c>
    </row>
    <row r="214" spans="1:16" ht="37.5" customHeight="1" x14ac:dyDescent="0.25">
      <c r="B214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27</v>
      </c>
      <c r="C214" s="133" t="str">
        <f t="shared" si="17"/>
        <v>Giugno</v>
      </c>
      <c r="D214" s="160"/>
      <c r="E214" s="160" t="s">
        <v>24</v>
      </c>
      <c r="F214" s="160">
        <v>27</v>
      </c>
      <c r="G214" s="161" t="s">
        <v>80</v>
      </c>
      <c r="H214" s="160" t="s">
        <v>244</v>
      </c>
      <c r="I214" s="160" t="s">
        <v>245</v>
      </c>
      <c r="J214" s="160">
        <v>6</v>
      </c>
      <c r="K214" s="148">
        <f>6</f>
        <v>6</v>
      </c>
      <c r="L214" s="102">
        <f>IFERROR(IF(Tabella2731[[#This Row],[Data inizio]]="","",DATE($L$1,Tabella2731[[#This Row],[Colonna3]],Tabella2731[[#This Row],[Data inizio]])),"")</f>
        <v>44374</v>
      </c>
      <c r="M214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214" s="77" t="str">
        <f>TEXT(Tabella2731[[#This Row],[Data piena inizio]],"ggg")</f>
        <v>dom</v>
      </c>
      <c r="O214" s="77" t="str">
        <f>TEXT(Tabella2731[[#This Row],[Data piena fine]],"ggg")</f>
        <v/>
      </c>
      <c r="P214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dom</v>
      </c>
    </row>
    <row r="215" spans="1:16" ht="37.5" customHeight="1" x14ac:dyDescent="0.25">
      <c r="B215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28</v>
      </c>
      <c r="C215" s="133" t="str">
        <f t="shared" si="17"/>
        <v>Giugno</v>
      </c>
      <c r="D215" s="160"/>
      <c r="E215" s="160" t="s">
        <v>24</v>
      </c>
      <c r="F215" s="160">
        <v>28</v>
      </c>
      <c r="G215" s="161" t="s">
        <v>80</v>
      </c>
      <c r="H215" s="160" t="s">
        <v>112</v>
      </c>
      <c r="I215" s="160" t="s">
        <v>186</v>
      </c>
      <c r="J215" s="160">
        <v>1</v>
      </c>
      <c r="K215" s="148">
        <f>6</f>
        <v>6</v>
      </c>
      <c r="L215" s="102">
        <f>IFERROR(IF(Tabella2731[[#This Row],[Data inizio]]="","",DATE($L$1,Tabella2731[[#This Row],[Colonna3]],Tabella2731[[#This Row],[Data inizio]])),"")</f>
        <v>44375</v>
      </c>
      <c r="M215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215" s="77" t="str">
        <f>TEXT(Tabella2731[[#This Row],[Data piena inizio]],"ggg")</f>
        <v>lun</v>
      </c>
      <c r="O215" s="77" t="str">
        <f>TEXT(Tabella2731[[#This Row],[Data piena fine]],"ggg")</f>
        <v/>
      </c>
      <c r="P215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lun</v>
      </c>
    </row>
    <row r="216" spans="1:16" ht="37.5" customHeight="1" x14ac:dyDescent="0.25">
      <c r="B216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28</v>
      </c>
      <c r="C216" s="133" t="str">
        <f t="shared" si="17"/>
        <v>Giugno</v>
      </c>
      <c r="D216" s="160"/>
      <c r="E216" s="160" t="s">
        <v>24</v>
      </c>
      <c r="F216" s="160">
        <v>28</v>
      </c>
      <c r="G216" s="161" t="s">
        <v>80</v>
      </c>
      <c r="H216" s="160" t="s">
        <v>499</v>
      </c>
      <c r="I216" s="160" t="s">
        <v>251</v>
      </c>
      <c r="J216" s="160">
        <v>3</v>
      </c>
      <c r="K216" s="148">
        <f>6</f>
        <v>6</v>
      </c>
      <c r="L216" s="102">
        <f>IFERROR(IF(Tabella2731[[#This Row],[Data inizio]]="","",DATE($L$1,Tabella2731[[#This Row],[Colonna3]],Tabella2731[[#This Row],[Data inizio]])),"")</f>
        <v>44375</v>
      </c>
      <c r="M216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216" s="77" t="str">
        <f>TEXT(Tabella2731[[#This Row],[Data piena inizio]],"ggg")</f>
        <v>lun</v>
      </c>
      <c r="O216" s="77" t="str">
        <f>TEXT(Tabella2731[[#This Row],[Data piena fine]],"ggg")</f>
        <v/>
      </c>
      <c r="P216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lun</v>
      </c>
    </row>
    <row r="217" spans="1:16" ht="37.5" customHeight="1" x14ac:dyDescent="0.25">
      <c r="B217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30 - 1° luglio</v>
      </c>
      <c r="C217" s="133" t="str">
        <f t="shared" si="17"/>
        <v>Giugno</v>
      </c>
      <c r="D217" s="160"/>
      <c r="E217" s="160" t="s">
        <v>22</v>
      </c>
      <c r="F217" s="160">
        <v>30</v>
      </c>
      <c r="G217" s="161" t="s">
        <v>531</v>
      </c>
      <c r="H217" s="160" t="s">
        <v>500</v>
      </c>
      <c r="I217" s="160" t="s">
        <v>246</v>
      </c>
      <c r="J217" s="160">
        <v>1</v>
      </c>
      <c r="K217" s="148">
        <f>6</f>
        <v>6</v>
      </c>
      <c r="L217" s="102">
        <f>IFERROR(IF(Tabella2731[[#This Row],[Data inizio]]="","",DATE($L$1,Tabella2731[[#This Row],[Colonna3]],Tabella2731[[#This Row],[Data inizio]])),"")</f>
        <v>44377</v>
      </c>
      <c r="M217" s="102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>44378</v>
      </c>
      <c r="N217" s="77" t="str">
        <f>TEXT(Tabella2731[[#This Row],[Data piena inizio]],"ggg")</f>
        <v>mer</v>
      </c>
      <c r="O217" s="77" t="str">
        <f>TEXT(Tabella2731[[#This Row],[Data piena fine]],"ggg")</f>
        <v>gio</v>
      </c>
      <c r="P217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mer - gio</v>
      </c>
    </row>
    <row r="218" spans="1:16" ht="37.5" customHeight="1" x14ac:dyDescent="0.25">
      <c r="B218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30 - 1° luglio</v>
      </c>
      <c r="C218" s="133" t="str">
        <f t="shared" si="17"/>
        <v>Giugno</v>
      </c>
      <c r="D218" s="160"/>
      <c r="E218" s="160" t="s">
        <v>21</v>
      </c>
      <c r="F218" s="160">
        <v>30</v>
      </c>
      <c r="G218" s="161" t="s">
        <v>531</v>
      </c>
      <c r="H218" s="160" t="s">
        <v>247</v>
      </c>
      <c r="I218" s="160" t="s">
        <v>248</v>
      </c>
      <c r="J218" s="160">
        <v>1</v>
      </c>
      <c r="K218" s="148">
        <f>6</f>
        <v>6</v>
      </c>
      <c r="L218" s="102">
        <f>IFERROR(IF(Tabella2731[[#This Row],[Data inizio]]="","",DATE($L$1,Tabella2731[[#This Row],[Colonna3]],Tabella2731[[#This Row],[Data inizio]])),"")</f>
        <v>44377</v>
      </c>
      <c r="M218" s="102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>44378</v>
      </c>
      <c r="N218" s="77" t="str">
        <f>TEXT(Tabella2731[[#This Row],[Data piena inizio]],"ggg")</f>
        <v>mer</v>
      </c>
      <c r="O218" s="77" t="str">
        <f>TEXT(Tabella2731[[#This Row],[Data piena fine]],"ggg")</f>
        <v>gio</v>
      </c>
      <c r="P218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mer - gio</v>
      </c>
    </row>
    <row r="219" spans="1:16" ht="37.5" customHeight="1" x14ac:dyDescent="0.25">
      <c r="B219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30 - 1° luglio</v>
      </c>
      <c r="C219" s="133" t="str">
        <f t="shared" si="17"/>
        <v>Giugno</v>
      </c>
      <c r="D219" s="160"/>
      <c r="E219" s="160" t="s">
        <v>21</v>
      </c>
      <c r="F219" s="160">
        <v>30</v>
      </c>
      <c r="G219" s="161" t="s">
        <v>531</v>
      </c>
      <c r="H219" s="160" t="s">
        <v>249</v>
      </c>
      <c r="I219" s="160" t="s">
        <v>248</v>
      </c>
      <c r="J219" s="160">
        <v>1</v>
      </c>
      <c r="K219" s="148">
        <f>6</f>
        <v>6</v>
      </c>
      <c r="L219" s="102">
        <f>IFERROR(IF(Tabella2731[[#This Row],[Data inizio]]="","",DATE($L$1,Tabella2731[[#This Row],[Colonna3]],Tabella2731[[#This Row],[Data inizio]])),"")</f>
        <v>44377</v>
      </c>
      <c r="M219" s="102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>44378</v>
      </c>
      <c r="N219" s="77" t="str">
        <f>TEXT(Tabella2731[[#This Row],[Data piena inizio]],"ggg")</f>
        <v>mer</v>
      </c>
      <c r="O219" s="77" t="str">
        <f>TEXT(Tabella2731[[#This Row],[Data piena fine]],"ggg")</f>
        <v>gio</v>
      </c>
      <c r="P219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mer - gio</v>
      </c>
    </row>
    <row r="220" spans="1:16" ht="37.5" customHeight="1" x14ac:dyDescent="0.25">
      <c r="B220" s="133" t="str">
        <f>IF(Tabella2731[[#This Row],[Data inizio]]="","",IF(AND(Tabella2731[[#This Row],[Tipologia]]&lt;&gt;"",Tabella2731[[#This Row],[Data fine]]&lt;&gt;""),CONCATENATE(Tabella2731[[#This Row],[Data inizio]]," - ",Tabella2731[[#This Row],[Data fine]]),IF(AND(Tabella2731[[#This Row],[Tipologia]]&lt;&gt;"",Tabella2731[[#This Row],[Data fine]]=""),CONCATENATE(Tabella2731[[#This Row],[Data inizio]]))))</f>
        <v>30</v>
      </c>
      <c r="C220" s="133" t="str">
        <f t="shared" si="17"/>
        <v>Giugno</v>
      </c>
      <c r="D220" s="160"/>
      <c r="E220" s="160" t="s">
        <v>24</v>
      </c>
      <c r="F220" s="160">
        <v>30</v>
      </c>
      <c r="G220" s="161" t="s">
        <v>80</v>
      </c>
      <c r="H220" s="160" t="s">
        <v>66</v>
      </c>
      <c r="I220" s="160" t="s">
        <v>250</v>
      </c>
      <c r="J220" s="160">
        <v>5</v>
      </c>
      <c r="K220" s="148">
        <f>6</f>
        <v>6</v>
      </c>
      <c r="L220" s="102">
        <f>IFERROR(IF(Tabella2731[[#This Row],[Data inizio]]="","",DATE($L$1,Tabella2731[[#This Row],[Colonna3]],Tabella2731[[#This Row],[Data inizio]])),"")</f>
        <v>44377</v>
      </c>
      <c r="M220" s="102" t="str">
        <f>IF(Tabella2731[[#This Row],[Data fine]]="1° Luglio",Tabella2731[[#This Row],[Data piena inizio]]+1,IF(Tabella2731[[#This Row],[Data fine]]="2 Luglio",Tabella2731[[#This Row],[Data piena inizio]]+2,IF(Tabella2731[[#This Row],[Data fine]]="3 Luglio",Tabella2731[[#This Row],[Data piena inizio]]+3,IF(Tabella2731[[#This Row],[Data fine]]="","",DATE($L$1,Tabella2731[[#This Row],[Colonna3]],Tabella2731[[#This Row],[Data fine]])))))</f>
        <v/>
      </c>
      <c r="N220" s="77" t="str">
        <f>TEXT(Tabella2731[[#This Row],[Data piena inizio]],"ggg")</f>
        <v>mer</v>
      </c>
      <c r="O220" s="77" t="str">
        <f>TEXT(Tabella2731[[#This Row],[Data piena fine]],"ggg")</f>
        <v/>
      </c>
      <c r="P220" s="77" t="str">
        <f>IFERROR(IF(AND(Tabella2731[[#This Row],[Giorno inizio]]="",Tabella2731[[#This Row],[Giorno fine]]=""),"",IF(Tabella2731[[#This Row],[Giorno fine]]="",Tabella2731[[#This Row],[Giorno inizio]],CONCATENATE(Tabella2731[[#This Row],[Giorno inizio]]," - ",Tabella2731[[#This Row],[Giorno fine]]))),””)</f>
        <v>mer</v>
      </c>
    </row>
    <row r="221" spans="1:16" ht="37.5" customHeight="1" x14ac:dyDescent="0.25">
      <c r="B221" s="132" t="s">
        <v>29</v>
      </c>
      <c r="C221" s="134" t="s">
        <v>35</v>
      </c>
      <c r="D221" s="164" t="s">
        <v>18</v>
      </c>
      <c r="E221" s="164" t="s">
        <v>17</v>
      </c>
      <c r="F221" s="165" t="s">
        <v>73</v>
      </c>
      <c r="G221" s="166" t="s">
        <v>74</v>
      </c>
      <c r="H221" s="167" t="s">
        <v>31</v>
      </c>
      <c r="I221" s="164" t="s">
        <v>10</v>
      </c>
      <c r="J221" s="164" t="s">
        <v>26</v>
      </c>
      <c r="K221" s="141" t="s">
        <v>454</v>
      </c>
      <c r="L221" s="104" t="s">
        <v>549</v>
      </c>
      <c r="M221" s="104" t="s">
        <v>550</v>
      </c>
      <c r="N221" s="104" t="s">
        <v>551</v>
      </c>
      <c r="O221" s="104" t="s">
        <v>552</v>
      </c>
      <c r="P221" s="104" t="s">
        <v>30</v>
      </c>
    </row>
    <row r="222" spans="1:16" s="80" customFormat="1" ht="37.5" customHeight="1" x14ac:dyDescent="0.25">
      <c r="A222" s="129"/>
      <c r="B222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/>
      </c>
      <c r="C222" s="134" t="str">
        <f t="shared" ref="C222" si="18">"Luglio"</f>
        <v>Luglio</v>
      </c>
      <c r="D222" s="156"/>
      <c r="E222" s="168"/>
      <c r="F222" s="168"/>
      <c r="G222" s="169" t="s">
        <v>80</v>
      </c>
      <c r="H222" s="170" t="s">
        <v>5</v>
      </c>
      <c r="I222" s="168"/>
      <c r="J222" s="171"/>
      <c r="K222" s="144">
        <f>7</f>
        <v>7</v>
      </c>
      <c r="L222" s="106" t="str">
        <f>IFERROR(IF(Tabella273032[[#This Row],[Data inizio]]="","",DATE($L$1,Tabella273032[[#This Row],[Colonna3]],Tabella273032[[#This Row],[Data inizio]])),"")</f>
        <v/>
      </c>
      <c r="M222" s="106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22" s="107" t="str">
        <f>TEXT(Tabella273032[[#This Row],[Data piena inizio]],"ggg")</f>
        <v/>
      </c>
      <c r="O222" s="105" t="str">
        <f>TEXT(Tabella273032[[#This Row],[Data piena fine]],"ggg")</f>
        <v/>
      </c>
      <c r="P222" s="105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/>
      </c>
    </row>
    <row r="223" spans="1:16" s="80" customFormat="1" ht="37.5" customHeight="1" x14ac:dyDescent="0.25">
      <c r="A223" s="129"/>
      <c r="B223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1 - 3</v>
      </c>
      <c r="C223" s="133" t="str">
        <f t="shared" ref="C223:C226" si="19">"Luglio"</f>
        <v>Luglio</v>
      </c>
      <c r="D223" s="160"/>
      <c r="E223" s="160" t="s">
        <v>61</v>
      </c>
      <c r="F223" s="160">
        <v>1</v>
      </c>
      <c r="G223" s="161">
        <v>3</v>
      </c>
      <c r="H223" s="160" t="s">
        <v>501</v>
      </c>
      <c r="I223" s="160" t="s">
        <v>168</v>
      </c>
      <c r="J223" s="160">
        <v>2</v>
      </c>
      <c r="K223" s="147">
        <f>7</f>
        <v>7</v>
      </c>
      <c r="L223" s="102">
        <f>IFERROR(IF(Tabella273032[[#This Row],[Data inizio]]="","",DATE($L$1,Tabella273032[[#This Row],[Colonna3]],Tabella273032[[#This Row],[Data inizio]])),"")</f>
        <v>44378</v>
      </c>
      <c r="M223" s="102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44380</v>
      </c>
      <c r="N223" s="76" t="str">
        <f>TEXT(Tabella273032[[#This Row],[Data piena inizio]],"ggg")</f>
        <v>gio</v>
      </c>
      <c r="O223" s="76" t="str">
        <f>TEXT(Tabella273032[[#This Row],[Data piena fine]],"ggg")</f>
        <v>sab</v>
      </c>
      <c r="P223" s="76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gio - sab</v>
      </c>
    </row>
    <row r="224" spans="1:16" ht="37.5" customHeight="1" x14ac:dyDescent="0.25">
      <c r="B224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</v>
      </c>
      <c r="C224" s="133" t="str">
        <f t="shared" si="19"/>
        <v>Luglio</v>
      </c>
      <c r="D224" s="160"/>
      <c r="E224" s="160" t="s">
        <v>24</v>
      </c>
      <c r="F224" s="160">
        <v>1</v>
      </c>
      <c r="G224" s="161" t="s">
        <v>80</v>
      </c>
      <c r="H224" s="160" t="s">
        <v>112</v>
      </c>
      <c r="I224" s="160" t="s">
        <v>201</v>
      </c>
      <c r="J224" s="160">
        <v>4</v>
      </c>
      <c r="K224" s="147">
        <f>7</f>
        <v>7</v>
      </c>
      <c r="L224" s="102">
        <f>IFERROR(IF(Tabella273032[[#This Row],[Data inizio]]="","",DATE($L$1,Tabella273032[[#This Row],[Colonna3]],Tabella273032[[#This Row],[Data inizio]])),"")</f>
        <v>44378</v>
      </c>
      <c r="M224" s="102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24" s="76" t="str">
        <f>TEXT(Tabella273032[[#This Row],[Data piena inizio]],"ggg")</f>
        <v>gio</v>
      </c>
      <c r="O224" s="76" t="str">
        <f>TEXT(Tabella273032[[#This Row],[Data piena fine]],"ggg")</f>
        <v/>
      </c>
      <c r="P224" s="76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gio</v>
      </c>
    </row>
    <row r="225" spans="2:16" ht="37.5" customHeight="1" x14ac:dyDescent="0.25">
      <c r="B225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2 - 3</v>
      </c>
      <c r="C225" s="133" t="str">
        <f t="shared" si="19"/>
        <v>Luglio</v>
      </c>
      <c r="D225" s="160"/>
      <c r="E225" s="160" t="s">
        <v>19</v>
      </c>
      <c r="F225" s="160">
        <v>2</v>
      </c>
      <c r="G225" s="161">
        <v>3</v>
      </c>
      <c r="H225" s="160" t="s">
        <v>252</v>
      </c>
      <c r="I225" s="160" t="s">
        <v>59</v>
      </c>
      <c r="J225" s="160">
        <v>3</v>
      </c>
      <c r="K225" s="147">
        <f>7</f>
        <v>7</v>
      </c>
      <c r="L225" s="102">
        <f>IFERROR(IF(Tabella273032[[#This Row],[Data inizio]]="","",DATE($L$1,Tabella273032[[#This Row],[Colonna3]],Tabella273032[[#This Row],[Data inizio]])),"")</f>
        <v>44379</v>
      </c>
      <c r="M225" s="102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44380</v>
      </c>
      <c r="N225" s="76" t="str">
        <f>TEXT(Tabella273032[[#This Row],[Data piena inizio]],"ggg")</f>
        <v>ven</v>
      </c>
      <c r="O225" s="76" t="str">
        <f>TEXT(Tabella273032[[#This Row],[Data piena fine]],"ggg")</f>
        <v>sab</v>
      </c>
      <c r="P225" s="76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ven - sab</v>
      </c>
    </row>
    <row r="226" spans="2:16" ht="37.5" customHeight="1" x14ac:dyDescent="0.25">
      <c r="B226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</v>
      </c>
      <c r="C226" s="133" t="str">
        <f t="shared" si="19"/>
        <v>Luglio</v>
      </c>
      <c r="D226" s="160"/>
      <c r="E226" s="160" t="s">
        <v>24</v>
      </c>
      <c r="F226" s="160">
        <v>2</v>
      </c>
      <c r="G226" s="161"/>
      <c r="H226" s="160" t="s">
        <v>112</v>
      </c>
      <c r="I226" s="160" t="s">
        <v>592</v>
      </c>
      <c r="J226" s="160">
        <v>2</v>
      </c>
      <c r="K226" s="147">
        <f>7</f>
        <v>7</v>
      </c>
      <c r="L226" s="102">
        <f>IFERROR(IF(Tabella273032[[#This Row],[Data inizio]]="","",DATE($L$1,Tabella273032[[#This Row],[Colonna3]],Tabella273032[[#This Row],[Data inizio]])),"")</f>
        <v>44379</v>
      </c>
      <c r="M226" s="102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26" s="76" t="str">
        <f>TEXT(Tabella273032[[#This Row],[Data piena inizio]],"ggg")</f>
        <v>ven</v>
      </c>
      <c r="O226" s="76" t="str">
        <f>TEXT(Tabella273032[[#This Row],[Data piena fine]],"ggg")</f>
        <v/>
      </c>
      <c r="P226" s="76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ven</v>
      </c>
    </row>
    <row r="227" spans="2:16" ht="37.5" customHeight="1" x14ac:dyDescent="0.25">
      <c r="B227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3</v>
      </c>
      <c r="C227" s="133" t="str">
        <f t="shared" ref="C227:C231" si="20">"Luglio"</f>
        <v>Luglio</v>
      </c>
      <c r="D227" s="160"/>
      <c r="E227" s="160" t="s">
        <v>25</v>
      </c>
      <c r="F227" s="160">
        <v>3</v>
      </c>
      <c r="G227" s="161" t="s">
        <v>80</v>
      </c>
      <c r="H227" s="160" t="s">
        <v>254</v>
      </c>
      <c r="I227" s="160" t="s">
        <v>255</v>
      </c>
      <c r="J227" s="160">
        <v>1</v>
      </c>
      <c r="K227" s="147">
        <f>7</f>
        <v>7</v>
      </c>
      <c r="L227" s="102">
        <f>IFERROR(IF(Tabella273032[[#This Row],[Data inizio]]="","",DATE($L$1,Tabella273032[[#This Row],[Colonna3]],Tabella273032[[#This Row],[Data inizio]])),"")</f>
        <v>44380</v>
      </c>
      <c r="M227" s="102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27" s="76" t="str">
        <f>TEXT(Tabella273032[[#This Row],[Data piena inizio]],"ggg")</f>
        <v>sab</v>
      </c>
      <c r="O227" s="76" t="str">
        <f>TEXT(Tabella273032[[#This Row],[Data piena fine]],"ggg")</f>
        <v/>
      </c>
      <c r="P227" s="76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sab</v>
      </c>
    </row>
    <row r="228" spans="2:16" ht="37.5" customHeight="1" x14ac:dyDescent="0.25">
      <c r="B228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3</v>
      </c>
      <c r="C228" s="133" t="str">
        <f t="shared" si="20"/>
        <v>Luglio</v>
      </c>
      <c r="D228" s="160"/>
      <c r="E228" s="160" t="s">
        <v>25</v>
      </c>
      <c r="F228" s="160">
        <v>3</v>
      </c>
      <c r="G228" s="161" t="s">
        <v>80</v>
      </c>
      <c r="H228" s="160" t="s">
        <v>502</v>
      </c>
      <c r="I228" s="160" t="s">
        <v>468</v>
      </c>
      <c r="J228" s="160">
        <v>7</v>
      </c>
      <c r="K228" s="147">
        <f>7</f>
        <v>7</v>
      </c>
      <c r="L228" s="102">
        <f>IFERROR(IF(Tabella273032[[#This Row],[Data inizio]]="","",DATE($L$1,Tabella273032[[#This Row],[Colonna3]],Tabella273032[[#This Row],[Data inizio]])),"")</f>
        <v>44380</v>
      </c>
      <c r="M228" s="102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28" s="76" t="str">
        <f>TEXT(Tabella273032[[#This Row],[Data piena inizio]],"ggg")</f>
        <v>sab</v>
      </c>
      <c r="O228" s="76" t="str">
        <f>TEXT(Tabella273032[[#This Row],[Data piena fine]],"ggg")</f>
        <v/>
      </c>
      <c r="P228" s="76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sab</v>
      </c>
    </row>
    <row r="229" spans="2:16" ht="37.5" customHeight="1" x14ac:dyDescent="0.25">
      <c r="B229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3 - 4</v>
      </c>
      <c r="C229" s="133" t="str">
        <f t="shared" si="20"/>
        <v>Luglio</v>
      </c>
      <c r="D229" s="160"/>
      <c r="E229" s="160" t="s">
        <v>19</v>
      </c>
      <c r="F229" s="160">
        <v>3</v>
      </c>
      <c r="G229" s="161">
        <v>4</v>
      </c>
      <c r="H229" s="160" t="s">
        <v>256</v>
      </c>
      <c r="I229" s="160" t="s">
        <v>47</v>
      </c>
      <c r="J229" s="160">
        <v>5</v>
      </c>
      <c r="K229" s="147">
        <f>7</f>
        <v>7</v>
      </c>
      <c r="L229" s="102">
        <f>IFERROR(IF(Tabella273032[[#This Row],[Data inizio]]="","",DATE($L$1,Tabella273032[[#This Row],[Colonna3]],Tabella273032[[#This Row],[Data inizio]])),"")</f>
        <v>44380</v>
      </c>
      <c r="M229" s="102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44381</v>
      </c>
      <c r="N229" s="76" t="str">
        <f>TEXT(Tabella273032[[#This Row],[Data piena inizio]],"ggg")</f>
        <v>sab</v>
      </c>
      <c r="O229" s="76" t="str">
        <f>TEXT(Tabella273032[[#This Row],[Data piena fine]],"ggg")</f>
        <v>dom</v>
      </c>
      <c r="P229" s="76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sab - dom</v>
      </c>
    </row>
    <row r="230" spans="2:16" ht="37.5" customHeight="1" x14ac:dyDescent="0.25">
      <c r="B230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3 - 4</v>
      </c>
      <c r="C230" s="133" t="str">
        <f t="shared" si="20"/>
        <v>Luglio</v>
      </c>
      <c r="D230" s="160"/>
      <c r="E230" s="160" t="s">
        <v>22</v>
      </c>
      <c r="F230" s="160">
        <v>3</v>
      </c>
      <c r="G230" s="161">
        <v>4</v>
      </c>
      <c r="H230" s="160" t="s">
        <v>257</v>
      </c>
      <c r="I230" s="160" t="s">
        <v>134</v>
      </c>
      <c r="J230" s="160">
        <v>6</v>
      </c>
      <c r="K230" s="147">
        <f>7</f>
        <v>7</v>
      </c>
      <c r="L230" s="102">
        <f>IFERROR(IF(Tabella273032[[#This Row],[Data inizio]]="","",DATE($L$1,Tabella273032[[#This Row],[Colonna3]],Tabella273032[[#This Row],[Data inizio]])),"")</f>
        <v>44380</v>
      </c>
      <c r="M230" s="102">
        <v>44409</v>
      </c>
      <c r="N230" s="76" t="str">
        <f>TEXT(Tabella273032[[#This Row],[Data piena inizio]],"ggg")</f>
        <v>sab</v>
      </c>
      <c r="O230" s="76" t="str">
        <f>TEXT(Tabella273032[[#This Row],[Data piena fine]],"ggg")</f>
        <v>dom</v>
      </c>
      <c r="P230" s="76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sab - dom</v>
      </c>
    </row>
    <row r="231" spans="2:16" ht="37.5" customHeight="1" x14ac:dyDescent="0.25">
      <c r="B231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3 - 4</v>
      </c>
      <c r="C231" s="133" t="str">
        <f t="shared" si="20"/>
        <v>Luglio</v>
      </c>
      <c r="D231" s="160"/>
      <c r="E231" s="160" t="s">
        <v>19</v>
      </c>
      <c r="F231" s="160">
        <v>3</v>
      </c>
      <c r="G231" s="161">
        <v>4</v>
      </c>
      <c r="H231" s="160" t="s">
        <v>258</v>
      </c>
      <c r="I231" s="160" t="s">
        <v>259</v>
      </c>
      <c r="J231" s="160">
        <v>7</v>
      </c>
      <c r="K231" s="149">
        <f>7</f>
        <v>7</v>
      </c>
      <c r="L231" s="103">
        <f>IFERROR(IF(Tabella273032[[#This Row],[Data inizio]]="","",DATE($L$1,Tabella273032[[#This Row],[Colonna3]],Tabella273032[[#This Row],[Data inizio]])),"")</f>
        <v>44380</v>
      </c>
      <c r="M231" s="103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44381</v>
      </c>
      <c r="N231" s="101" t="str">
        <f>TEXT(Tabella273032[[#This Row],[Data piena inizio]],"ggg")</f>
        <v>sab</v>
      </c>
      <c r="O231" s="101" t="str">
        <f>TEXT(Tabella273032[[#This Row],[Data piena fine]],"ggg")</f>
        <v>dom</v>
      </c>
      <c r="P231" s="101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sab - dom</v>
      </c>
    </row>
    <row r="232" spans="2:16" ht="37.5" customHeight="1" x14ac:dyDescent="0.25">
      <c r="B232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4</v>
      </c>
      <c r="C232" s="133" t="str">
        <f>"Luglio"</f>
        <v>Luglio</v>
      </c>
      <c r="D232" s="160"/>
      <c r="E232" s="160" t="s">
        <v>23</v>
      </c>
      <c r="F232" s="180">
        <v>4</v>
      </c>
      <c r="G232" s="161"/>
      <c r="H232" s="160" t="s">
        <v>471</v>
      </c>
      <c r="I232" s="160" t="s">
        <v>352</v>
      </c>
      <c r="J232" s="160">
        <v>7</v>
      </c>
      <c r="K232" s="148">
        <f>7</f>
        <v>7</v>
      </c>
      <c r="L232" s="102">
        <f>IFERROR(IF(Tabella273032[[#This Row],[Data inizio]]="","",DATE($L$1,Tabella273032[[#This Row],[Colonna3]],Tabella273032[[#This Row],[Data inizio]])),"")</f>
        <v>44381</v>
      </c>
      <c r="M232" s="102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32" s="77" t="str">
        <f>TEXT(Tabella273032[[#This Row],[Data piena inizio]],"ggg")</f>
        <v>dom</v>
      </c>
      <c r="O232" s="77" t="str">
        <f>TEXT(Tabella273032[[#This Row],[Data piena fine]],"ggg")</f>
        <v/>
      </c>
      <c r="P232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dom</v>
      </c>
    </row>
    <row r="233" spans="2:16" ht="37.5" customHeight="1" x14ac:dyDescent="0.25">
      <c r="B233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5</v>
      </c>
      <c r="C233" s="133" t="str">
        <f>"Luglio"</f>
        <v>Luglio</v>
      </c>
      <c r="D233" s="160"/>
      <c r="E233" s="160" t="s">
        <v>24</v>
      </c>
      <c r="F233" s="160">
        <v>5</v>
      </c>
      <c r="G233" s="161" t="s">
        <v>80</v>
      </c>
      <c r="H233" s="160" t="s">
        <v>112</v>
      </c>
      <c r="I233" s="160" t="s">
        <v>123</v>
      </c>
      <c r="J233" s="160">
        <v>1</v>
      </c>
      <c r="K233" s="148">
        <f>7</f>
        <v>7</v>
      </c>
      <c r="L233" s="102">
        <f>IFERROR(IF(Tabella273032[[#This Row],[Data inizio]]="","",DATE($L$1,Tabella273032[[#This Row],[Colonna3]],Tabella273032[[#This Row],[Data inizio]])),"")</f>
        <v>44382</v>
      </c>
      <c r="M233" s="102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33" s="77" t="str">
        <f>TEXT(Tabella273032[[#This Row],[Data piena inizio]],"ggg")</f>
        <v>lun</v>
      </c>
      <c r="O233" s="77" t="str">
        <f>TEXT(Tabella273032[[#This Row],[Data piena fine]],"ggg")</f>
        <v/>
      </c>
      <c r="P233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lun</v>
      </c>
    </row>
    <row r="234" spans="2:16" ht="37.5" customHeight="1" x14ac:dyDescent="0.25">
      <c r="B234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5</v>
      </c>
      <c r="C234" s="133" t="str">
        <f t="shared" ref="C234:C268" si="21">"Luglio"</f>
        <v>Luglio</v>
      </c>
      <c r="D234" s="160"/>
      <c r="E234" s="160" t="s">
        <v>24</v>
      </c>
      <c r="F234" s="160">
        <v>5</v>
      </c>
      <c r="G234" s="161" t="s">
        <v>80</v>
      </c>
      <c r="H234" s="160" t="s">
        <v>112</v>
      </c>
      <c r="I234" s="160" t="s">
        <v>260</v>
      </c>
      <c r="J234" s="160">
        <v>2</v>
      </c>
      <c r="K234" s="148">
        <f>7</f>
        <v>7</v>
      </c>
      <c r="L234" s="102">
        <f>IFERROR(IF(Tabella273032[[#This Row],[Data inizio]]="","",DATE($L$1,Tabella273032[[#This Row],[Colonna3]],Tabella273032[[#This Row],[Data inizio]])),"")</f>
        <v>44382</v>
      </c>
      <c r="M234" s="102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34" s="77" t="str">
        <f>TEXT(Tabella273032[[#This Row],[Data piena inizio]],"ggg")</f>
        <v>lun</v>
      </c>
      <c r="O234" s="77" t="str">
        <f>TEXT(Tabella273032[[#This Row],[Data piena fine]],"ggg")</f>
        <v/>
      </c>
      <c r="P234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lun</v>
      </c>
    </row>
    <row r="235" spans="2:16" ht="37.5" customHeight="1" x14ac:dyDescent="0.25">
      <c r="B235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5</v>
      </c>
      <c r="C235" s="133" t="str">
        <f t="shared" si="21"/>
        <v>Luglio</v>
      </c>
      <c r="D235" s="160"/>
      <c r="E235" s="160" t="s">
        <v>25</v>
      </c>
      <c r="F235" s="160">
        <v>5</v>
      </c>
      <c r="G235" s="161" t="s">
        <v>80</v>
      </c>
      <c r="H235" s="160" t="s">
        <v>491</v>
      </c>
      <c r="I235" s="160" t="s">
        <v>303</v>
      </c>
      <c r="J235" s="160">
        <v>3</v>
      </c>
      <c r="K235" s="148">
        <f>7</f>
        <v>7</v>
      </c>
      <c r="L235" s="102">
        <f>IFERROR(IF(Tabella273032[[#This Row],[Data inizio]]="","",DATE($L$1,Tabella273032[[#This Row],[Colonna3]],Tabella273032[[#This Row],[Data inizio]])),"")</f>
        <v>44382</v>
      </c>
      <c r="M235" s="102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35" s="77" t="str">
        <f>TEXT(Tabella273032[[#This Row],[Data piena inizio]],"ggg")</f>
        <v>lun</v>
      </c>
      <c r="O235" s="77" t="str">
        <f>TEXT(Tabella273032[[#This Row],[Data piena fine]],"ggg")</f>
        <v/>
      </c>
      <c r="P235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lun</v>
      </c>
    </row>
    <row r="236" spans="2:16" ht="37.5" customHeight="1" x14ac:dyDescent="0.25">
      <c r="B236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5</v>
      </c>
      <c r="C236" s="133" t="str">
        <f>"Luglio"</f>
        <v>Luglio</v>
      </c>
      <c r="D236" s="160"/>
      <c r="E236" s="160" t="s">
        <v>23</v>
      </c>
      <c r="F236" s="180">
        <v>5</v>
      </c>
      <c r="G236" s="161"/>
      <c r="H236" s="160" t="s">
        <v>471</v>
      </c>
      <c r="I236" s="160" t="s">
        <v>303</v>
      </c>
      <c r="J236" s="160">
        <v>3</v>
      </c>
      <c r="K236" s="148">
        <f>7</f>
        <v>7</v>
      </c>
      <c r="L236" s="102">
        <f>IFERROR(IF(Tabella273032[[#This Row],[Data inizio]]="","",DATE($L$1,Tabella273032[[#This Row],[Colonna3]],Tabella273032[[#This Row],[Data inizio]])),"")</f>
        <v>44382</v>
      </c>
      <c r="M236" s="102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36" s="77" t="str">
        <f>TEXT(Tabella273032[[#This Row],[Data piena inizio]],"ggg")</f>
        <v>lun</v>
      </c>
      <c r="O236" s="77" t="str">
        <f>TEXT(Tabella273032[[#This Row],[Data piena fine]],"ggg")</f>
        <v/>
      </c>
      <c r="P236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lun</v>
      </c>
    </row>
    <row r="237" spans="2:16" ht="37.5" customHeight="1" x14ac:dyDescent="0.25">
      <c r="B237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6 - 7</v>
      </c>
      <c r="C237" s="133" t="str">
        <f t="shared" si="21"/>
        <v>Luglio</v>
      </c>
      <c r="D237" s="160"/>
      <c r="E237" s="160" t="s">
        <v>19</v>
      </c>
      <c r="F237" s="160">
        <v>6</v>
      </c>
      <c r="G237" s="161">
        <v>7</v>
      </c>
      <c r="H237" s="160" t="s">
        <v>261</v>
      </c>
      <c r="I237" s="160" t="s">
        <v>132</v>
      </c>
      <c r="J237" s="160">
        <v>4</v>
      </c>
      <c r="K237" s="148">
        <f>7</f>
        <v>7</v>
      </c>
      <c r="L237" s="102">
        <f>IFERROR(IF(Tabella273032[[#This Row],[Data inizio]]="","",DATE($L$1,Tabella273032[[#This Row],[Colonna3]],Tabella273032[[#This Row],[Data inizio]])),"")</f>
        <v>44383</v>
      </c>
      <c r="M237" s="102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44384</v>
      </c>
      <c r="N237" s="77" t="str">
        <f>TEXT(Tabella273032[[#This Row],[Data piena inizio]],"ggg")</f>
        <v>mar</v>
      </c>
      <c r="O237" s="77" t="str">
        <f>TEXT(Tabella273032[[#This Row],[Data piena fine]],"ggg")</f>
        <v>mer</v>
      </c>
      <c r="P237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mar - mer</v>
      </c>
    </row>
    <row r="238" spans="2:16" ht="37.5" customHeight="1" x14ac:dyDescent="0.25">
      <c r="B238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6 - 10</v>
      </c>
      <c r="C238" s="133" t="str">
        <f t="shared" si="21"/>
        <v>Luglio</v>
      </c>
      <c r="D238" s="160"/>
      <c r="E238" s="160" t="s">
        <v>21</v>
      </c>
      <c r="F238" s="160">
        <v>6</v>
      </c>
      <c r="G238" s="161">
        <v>10</v>
      </c>
      <c r="H238" s="160" t="s">
        <v>266</v>
      </c>
      <c r="I238" s="160" t="s">
        <v>253</v>
      </c>
      <c r="J238" s="160">
        <v>6</v>
      </c>
      <c r="K238" s="148">
        <f>7</f>
        <v>7</v>
      </c>
      <c r="L238" s="102">
        <f>IFERROR(IF(Tabella273032[[#This Row],[Data inizio]]="","",DATE($L$1,Tabella273032[[#This Row],[Colonna3]],Tabella273032[[#This Row],[Data inizio]])),"")</f>
        <v>44383</v>
      </c>
      <c r="M238" s="102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44387</v>
      </c>
      <c r="N238" s="77" t="str">
        <f>TEXT(Tabella273032[[#This Row],[Data piena inizio]],"ggg")</f>
        <v>mar</v>
      </c>
      <c r="O238" s="77" t="str">
        <f>TEXT(Tabella273032[[#This Row],[Data piena fine]],"ggg")</f>
        <v>sab</v>
      </c>
      <c r="P238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mar - sab</v>
      </c>
    </row>
    <row r="239" spans="2:16" ht="37.5" customHeight="1" x14ac:dyDescent="0.25">
      <c r="B239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6 - 10</v>
      </c>
      <c r="C239" s="133" t="str">
        <f t="shared" si="21"/>
        <v>Luglio</v>
      </c>
      <c r="D239" s="160"/>
      <c r="E239" s="160" t="s">
        <v>21</v>
      </c>
      <c r="F239" s="160">
        <v>6</v>
      </c>
      <c r="G239" s="161">
        <v>10</v>
      </c>
      <c r="H239" s="160" t="s">
        <v>262</v>
      </c>
      <c r="I239" s="160" t="s">
        <v>246</v>
      </c>
      <c r="J239" s="160">
        <v>1</v>
      </c>
      <c r="K239" s="148">
        <f>7</f>
        <v>7</v>
      </c>
      <c r="L239" s="102">
        <f>IFERROR(IF(Tabella273032[[#This Row],[Data inizio]]="","",DATE($L$1,Tabella273032[[#This Row],[Colonna3]],Tabella273032[[#This Row],[Data inizio]])),"")</f>
        <v>44383</v>
      </c>
      <c r="M239" s="102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44387</v>
      </c>
      <c r="N239" s="77" t="str">
        <f>TEXT(Tabella273032[[#This Row],[Data piena inizio]],"ggg")</f>
        <v>mar</v>
      </c>
      <c r="O239" s="77" t="str">
        <f>TEXT(Tabella273032[[#This Row],[Data piena fine]],"ggg")</f>
        <v>sab</v>
      </c>
      <c r="P239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mar - sab</v>
      </c>
    </row>
    <row r="240" spans="2:16" ht="37.5" customHeight="1" x14ac:dyDescent="0.25">
      <c r="B240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7</v>
      </c>
      <c r="C240" s="133" t="str">
        <f t="shared" si="21"/>
        <v>Luglio</v>
      </c>
      <c r="D240" s="160"/>
      <c r="E240" s="160" t="s">
        <v>24</v>
      </c>
      <c r="F240" s="160">
        <v>7</v>
      </c>
      <c r="G240" s="161" t="s">
        <v>80</v>
      </c>
      <c r="H240" s="160" t="s">
        <v>112</v>
      </c>
      <c r="I240" s="160" t="s">
        <v>263</v>
      </c>
      <c r="J240" s="160">
        <v>2</v>
      </c>
      <c r="K240" s="148">
        <f>7</f>
        <v>7</v>
      </c>
      <c r="L240" s="102">
        <f>IFERROR(IF(Tabella273032[[#This Row],[Data inizio]]="","",DATE($L$1,Tabella273032[[#This Row],[Colonna3]],Tabella273032[[#This Row],[Data inizio]])),"")</f>
        <v>44384</v>
      </c>
      <c r="M240" s="102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40" s="77" t="str">
        <f>TEXT(Tabella273032[[#This Row],[Data piena inizio]],"ggg")</f>
        <v>mer</v>
      </c>
      <c r="O240" s="77" t="str">
        <f>TEXT(Tabella273032[[#This Row],[Data piena fine]],"ggg")</f>
        <v/>
      </c>
      <c r="P240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mer</v>
      </c>
    </row>
    <row r="241" spans="1:16" ht="37.5" customHeight="1" x14ac:dyDescent="0.25">
      <c r="B241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7</v>
      </c>
      <c r="C241" s="133" t="str">
        <f t="shared" si="21"/>
        <v>Luglio</v>
      </c>
      <c r="D241" s="160"/>
      <c r="E241" s="160" t="s">
        <v>24</v>
      </c>
      <c r="F241" s="160">
        <v>7</v>
      </c>
      <c r="G241" s="161" t="s">
        <v>80</v>
      </c>
      <c r="H241" s="160" t="s">
        <v>503</v>
      </c>
      <c r="I241" s="160" t="s">
        <v>264</v>
      </c>
      <c r="J241" s="160">
        <v>3</v>
      </c>
      <c r="K241" s="148">
        <f>7</f>
        <v>7</v>
      </c>
      <c r="L241" s="102">
        <f>IFERROR(IF(Tabella273032[[#This Row],[Data inizio]]="","",DATE($L$1,Tabella273032[[#This Row],[Colonna3]],Tabella273032[[#This Row],[Data inizio]])),"")</f>
        <v>44384</v>
      </c>
      <c r="M241" s="102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41" s="77" t="str">
        <f>TEXT(Tabella273032[[#This Row],[Data piena inizio]],"ggg")</f>
        <v>mer</v>
      </c>
      <c r="O241" s="77" t="str">
        <f>TEXT(Tabella273032[[#This Row],[Data piena fine]],"ggg")</f>
        <v/>
      </c>
      <c r="P241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mer</v>
      </c>
    </row>
    <row r="242" spans="1:16" ht="37.5" customHeight="1" x14ac:dyDescent="0.25">
      <c r="B242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7</v>
      </c>
      <c r="C242" s="133" t="str">
        <f t="shared" si="21"/>
        <v>Luglio</v>
      </c>
      <c r="D242" s="160"/>
      <c r="E242" s="160" t="s">
        <v>25</v>
      </c>
      <c r="F242" s="160">
        <v>7</v>
      </c>
      <c r="G242" s="161" t="s">
        <v>80</v>
      </c>
      <c r="H242" s="160" t="s">
        <v>218</v>
      </c>
      <c r="I242" s="160" t="s">
        <v>265</v>
      </c>
      <c r="J242" s="160">
        <v>4</v>
      </c>
      <c r="K242" s="148">
        <f>7</f>
        <v>7</v>
      </c>
      <c r="L242" s="102">
        <f>IFERROR(IF(Tabella273032[[#This Row],[Data inizio]]="","",DATE($L$1,Tabella273032[[#This Row],[Colonna3]],Tabella273032[[#This Row],[Data inizio]])),"")</f>
        <v>44384</v>
      </c>
      <c r="M242" s="102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42" s="77" t="str">
        <f>TEXT(Tabella273032[[#This Row],[Data piena inizio]],"ggg")</f>
        <v>mer</v>
      </c>
      <c r="O242" s="77" t="str">
        <f>TEXT(Tabella273032[[#This Row],[Data piena fine]],"ggg")</f>
        <v/>
      </c>
      <c r="P242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mer</v>
      </c>
    </row>
    <row r="243" spans="1:16" ht="37.5" customHeight="1" x14ac:dyDescent="0.25">
      <c r="B243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8</v>
      </c>
      <c r="C243" s="133" t="str">
        <f t="shared" si="21"/>
        <v>Luglio</v>
      </c>
      <c r="D243" s="160"/>
      <c r="E243" s="160" t="s">
        <v>24</v>
      </c>
      <c r="F243" s="160">
        <v>8</v>
      </c>
      <c r="G243" s="161"/>
      <c r="H243" s="160" t="s">
        <v>129</v>
      </c>
      <c r="I243" s="160" t="s">
        <v>130</v>
      </c>
      <c r="J243" s="160">
        <v>6</v>
      </c>
      <c r="K243" s="148">
        <f>7</f>
        <v>7</v>
      </c>
      <c r="L243" s="102">
        <f>IFERROR(IF(Tabella273032[[#This Row],[Data inizio]]="","",DATE($L$1,Tabella273032[[#This Row],[Colonna3]],Tabella273032[[#This Row],[Data inizio]])),"")</f>
        <v>44385</v>
      </c>
      <c r="M243" s="102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43" s="77" t="str">
        <f>TEXT(Tabella273032[[#This Row],[Data piena inizio]],"ggg")</f>
        <v>gio</v>
      </c>
      <c r="O243" s="77" t="str">
        <f>TEXT(Tabella273032[[#This Row],[Data piena fine]],"ggg")</f>
        <v/>
      </c>
      <c r="P243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gio</v>
      </c>
    </row>
    <row r="244" spans="1:16" ht="37.5" customHeight="1" x14ac:dyDescent="0.25">
      <c r="B244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9</v>
      </c>
      <c r="C244" s="133" t="str">
        <f>"Luglio"</f>
        <v>Luglio</v>
      </c>
      <c r="D244" s="160"/>
      <c r="E244" s="160" t="s">
        <v>25</v>
      </c>
      <c r="F244" s="180">
        <v>9</v>
      </c>
      <c r="G244" s="161"/>
      <c r="H244" s="160" t="s">
        <v>625</v>
      </c>
      <c r="I244" s="160" t="s">
        <v>624</v>
      </c>
      <c r="J244" s="160">
        <v>7</v>
      </c>
      <c r="K244" s="148">
        <f>7</f>
        <v>7</v>
      </c>
      <c r="L244" s="102">
        <f>IFERROR(IF(Tabella273032[[#This Row],[Data inizio]]="","",DATE($L$1,Tabella273032[[#This Row],[Colonna3]],Tabella273032[[#This Row],[Data inizio]])),"")</f>
        <v>44386</v>
      </c>
      <c r="M244" s="102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44" s="77" t="str">
        <f>TEXT(Tabella273032[[#This Row],[Data piena inizio]],"ggg")</f>
        <v>ven</v>
      </c>
      <c r="O244" s="77" t="str">
        <f>TEXT(Tabella273032[[#This Row],[Data piena fine]],"ggg")</f>
        <v/>
      </c>
      <c r="P244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ven</v>
      </c>
    </row>
    <row r="245" spans="1:16" ht="37.5" customHeight="1" x14ac:dyDescent="0.25">
      <c r="B245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10</v>
      </c>
      <c r="C245" s="133" t="str">
        <f t="shared" si="21"/>
        <v>Luglio</v>
      </c>
      <c r="D245" s="160"/>
      <c r="E245" s="160" t="s">
        <v>24</v>
      </c>
      <c r="F245" s="160">
        <v>10</v>
      </c>
      <c r="G245" s="161" t="s">
        <v>80</v>
      </c>
      <c r="H245" s="160" t="s">
        <v>112</v>
      </c>
      <c r="I245" s="160" t="s">
        <v>268</v>
      </c>
      <c r="J245" s="160">
        <v>2</v>
      </c>
      <c r="K245" s="148">
        <f>7</f>
        <v>7</v>
      </c>
      <c r="L245" s="102">
        <f>IFERROR(IF(Tabella273032[[#This Row],[Data inizio]]="","",DATE($L$1,Tabella273032[[#This Row],[Colonna3]],Tabella273032[[#This Row],[Data inizio]])),"")</f>
        <v>44387</v>
      </c>
      <c r="M245" s="102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45" s="77" t="str">
        <f>TEXT(Tabella273032[[#This Row],[Data piena inizio]],"ggg")</f>
        <v>sab</v>
      </c>
      <c r="O245" s="77" t="str">
        <f>TEXT(Tabella273032[[#This Row],[Data piena fine]],"ggg")</f>
        <v/>
      </c>
      <c r="P245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sab</v>
      </c>
    </row>
    <row r="246" spans="1:16" ht="37.5" customHeight="1" x14ac:dyDescent="0.25">
      <c r="B246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10</v>
      </c>
      <c r="C246" s="133" t="str">
        <f t="shared" si="21"/>
        <v>Luglio</v>
      </c>
      <c r="D246" s="160"/>
      <c r="E246" s="160" t="s">
        <v>24</v>
      </c>
      <c r="F246" s="160">
        <v>10</v>
      </c>
      <c r="G246" s="161" t="s">
        <v>80</v>
      </c>
      <c r="H246" s="160" t="s">
        <v>269</v>
      </c>
      <c r="I246" s="160" t="s">
        <v>179</v>
      </c>
      <c r="J246" s="160">
        <v>6</v>
      </c>
      <c r="K246" s="148">
        <f>7</f>
        <v>7</v>
      </c>
      <c r="L246" s="102">
        <f>IFERROR(IF(Tabella273032[[#This Row],[Data inizio]]="","",DATE($L$1,Tabella273032[[#This Row],[Colonna3]],Tabella273032[[#This Row],[Data inizio]])),"")</f>
        <v>44387</v>
      </c>
      <c r="M246" s="102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46" s="77" t="str">
        <f>TEXT(Tabella273032[[#This Row],[Data piena inizio]],"ggg")</f>
        <v>sab</v>
      </c>
      <c r="O246" s="77" t="str">
        <f>TEXT(Tabella273032[[#This Row],[Data piena fine]],"ggg")</f>
        <v/>
      </c>
      <c r="P246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sab</v>
      </c>
    </row>
    <row r="247" spans="1:16" ht="37.5" customHeight="1" x14ac:dyDescent="0.25">
      <c r="B247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10</v>
      </c>
      <c r="C247" s="133" t="str">
        <f>"Luglio"</f>
        <v>Luglio</v>
      </c>
      <c r="D247" s="160"/>
      <c r="E247" s="160" t="s">
        <v>23</v>
      </c>
      <c r="F247" s="180">
        <v>10</v>
      </c>
      <c r="G247" s="161"/>
      <c r="H247" s="160" t="s">
        <v>644</v>
      </c>
      <c r="I247" s="160" t="s">
        <v>635</v>
      </c>
      <c r="J247" s="160">
        <v>7</v>
      </c>
      <c r="K247" s="148">
        <f>7</f>
        <v>7</v>
      </c>
      <c r="L247" s="102">
        <f>IFERROR(IF(Tabella273032[[#This Row],[Data inizio]]="","",DATE($L$1,Tabella273032[[#This Row],[Colonna3]],Tabella273032[[#This Row],[Data inizio]])),"")</f>
        <v>44387</v>
      </c>
      <c r="M247" s="102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47" s="77" t="str">
        <f>TEXT(Tabella273032[[#This Row],[Data piena inizio]],"ggg")</f>
        <v>sab</v>
      </c>
      <c r="O247" s="77" t="str">
        <f>TEXT(Tabella273032[[#This Row],[Data piena fine]],"ggg")</f>
        <v/>
      </c>
      <c r="P247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sab</v>
      </c>
    </row>
    <row r="248" spans="1:16" ht="37.5" customHeight="1" x14ac:dyDescent="0.25">
      <c r="B248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11</v>
      </c>
      <c r="C248" s="133" t="str">
        <f t="shared" si="21"/>
        <v>Luglio</v>
      </c>
      <c r="D248" s="160"/>
      <c r="E248" s="160" t="s">
        <v>25</v>
      </c>
      <c r="F248" s="160">
        <v>11</v>
      </c>
      <c r="G248" s="161" t="s">
        <v>80</v>
      </c>
      <c r="H248" s="160" t="s">
        <v>270</v>
      </c>
      <c r="I248" s="160" t="s">
        <v>127</v>
      </c>
      <c r="J248" s="160">
        <v>4</v>
      </c>
      <c r="K248" s="148">
        <f>7</f>
        <v>7</v>
      </c>
      <c r="L248" s="102">
        <f>IFERROR(IF(Tabella273032[[#This Row],[Data inizio]]="","",DATE($L$1,Tabella273032[[#This Row],[Colonna3]],Tabella273032[[#This Row],[Data inizio]])),"")</f>
        <v>44388</v>
      </c>
      <c r="M248" s="102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48" s="77" t="str">
        <f>TEXT(Tabella273032[[#This Row],[Data piena inizio]],"ggg")</f>
        <v>dom</v>
      </c>
      <c r="O248" s="77" t="str">
        <f>TEXT(Tabella273032[[#This Row],[Data piena fine]],"ggg")</f>
        <v/>
      </c>
      <c r="P248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dom</v>
      </c>
    </row>
    <row r="249" spans="1:16" ht="37.5" customHeight="1" x14ac:dyDescent="0.25">
      <c r="B249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11</v>
      </c>
      <c r="C249" s="133" t="str">
        <f>"Luglio"</f>
        <v>Luglio</v>
      </c>
      <c r="D249" s="160"/>
      <c r="E249" s="160" t="s">
        <v>23</v>
      </c>
      <c r="F249" s="180">
        <v>11</v>
      </c>
      <c r="G249" s="161"/>
      <c r="H249" s="160" t="s">
        <v>613</v>
      </c>
      <c r="I249" s="160" t="s">
        <v>259</v>
      </c>
      <c r="J249" s="160">
        <v>7</v>
      </c>
      <c r="K249" s="148">
        <f>7</f>
        <v>7</v>
      </c>
      <c r="L249" s="102">
        <f>IFERROR(IF(Tabella273032[[#This Row],[Data inizio]]="","",DATE($L$1,Tabella273032[[#This Row],[Colonna3]],Tabella273032[[#This Row],[Data inizio]])),"")</f>
        <v>44388</v>
      </c>
      <c r="M249" s="102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49" s="77" t="str">
        <f>TEXT(Tabella273032[[#This Row],[Data piena inizio]],"ggg")</f>
        <v>dom</v>
      </c>
      <c r="O249" s="77" t="str">
        <f>TEXT(Tabella273032[[#This Row],[Data piena fine]],"ggg")</f>
        <v/>
      </c>
      <c r="P249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dom</v>
      </c>
    </row>
    <row r="250" spans="1:16" ht="37.5" customHeight="1" x14ac:dyDescent="0.25">
      <c r="B250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13</v>
      </c>
      <c r="C250" s="133" t="str">
        <f t="shared" si="21"/>
        <v>Luglio</v>
      </c>
      <c r="D250" s="160"/>
      <c r="E250" s="160" t="s">
        <v>24</v>
      </c>
      <c r="F250" s="160">
        <v>13</v>
      </c>
      <c r="G250" s="161" t="s">
        <v>80</v>
      </c>
      <c r="H250" s="160" t="s">
        <v>112</v>
      </c>
      <c r="I250" s="160" t="s">
        <v>182</v>
      </c>
      <c r="J250" s="160">
        <v>2</v>
      </c>
      <c r="K250" s="148">
        <f>7</f>
        <v>7</v>
      </c>
      <c r="L250" s="102">
        <f>IFERROR(IF(Tabella273032[[#This Row],[Data inizio]]="","",DATE($L$1,Tabella273032[[#This Row],[Colonna3]],Tabella273032[[#This Row],[Data inizio]])),"")</f>
        <v>44390</v>
      </c>
      <c r="M250" s="102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50" s="77" t="str">
        <f>TEXT(Tabella273032[[#This Row],[Data piena inizio]],"ggg")</f>
        <v>mar</v>
      </c>
      <c r="O250" s="77" t="str">
        <f>TEXT(Tabella273032[[#This Row],[Data piena fine]],"ggg")</f>
        <v/>
      </c>
      <c r="P250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mar</v>
      </c>
    </row>
    <row r="251" spans="1:16" ht="37.5" customHeight="1" x14ac:dyDescent="0.25">
      <c r="B251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14 - 16</v>
      </c>
      <c r="C251" s="133" t="str">
        <f t="shared" si="21"/>
        <v>Luglio</v>
      </c>
      <c r="D251" s="160"/>
      <c r="E251" s="160" t="s">
        <v>21</v>
      </c>
      <c r="F251" s="160">
        <v>14</v>
      </c>
      <c r="G251" s="161">
        <v>16</v>
      </c>
      <c r="H251" s="160" t="s">
        <v>271</v>
      </c>
      <c r="I251" s="160" t="s">
        <v>59</v>
      </c>
      <c r="J251" s="160">
        <v>3</v>
      </c>
      <c r="K251" s="148">
        <f>7</f>
        <v>7</v>
      </c>
      <c r="L251" s="102">
        <f>IFERROR(IF(Tabella273032[[#This Row],[Data inizio]]="","",DATE($L$1,Tabella273032[[#This Row],[Colonna3]],Tabella273032[[#This Row],[Data inizio]])),"")</f>
        <v>44391</v>
      </c>
      <c r="M251" s="102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44393</v>
      </c>
      <c r="N251" s="77" t="str">
        <f>TEXT(Tabella273032[[#This Row],[Data piena inizio]],"ggg")</f>
        <v>mer</v>
      </c>
      <c r="O251" s="77" t="str">
        <f>TEXT(Tabella273032[[#This Row],[Data piena fine]],"ggg")</f>
        <v>ven</v>
      </c>
      <c r="P251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mer - ven</v>
      </c>
    </row>
    <row r="252" spans="1:16" ht="37.5" customHeight="1" x14ac:dyDescent="0.25">
      <c r="B252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14 - 16</v>
      </c>
      <c r="C252" s="133" t="str">
        <f t="shared" si="21"/>
        <v>Luglio</v>
      </c>
      <c r="D252" s="160"/>
      <c r="E252" s="160" t="s">
        <v>21</v>
      </c>
      <c r="F252" s="160">
        <v>14</v>
      </c>
      <c r="G252" s="161">
        <v>16</v>
      </c>
      <c r="H252" s="160" t="s">
        <v>272</v>
      </c>
      <c r="I252" s="160" t="s">
        <v>59</v>
      </c>
      <c r="J252" s="160">
        <v>3</v>
      </c>
      <c r="K252" s="148">
        <f>7</f>
        <v>7</v>
      </c>
      <c r="L252" s="102">
        <f>IFERROR(IF(Tabella273032[[#This Row],[Data inizio]]="","",DATE($L$1,Tabella273032[[#This Row],[Colonna3]],Tabella273032[[#This Row],[Data inizio]])),"")</f>
        <v>44391</v>
      </c>
      <c r="M252" s="102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44393</v>
      </c>
      <c r="N252" s="77" t="str">
        <f>TEXT(Tabella273032[[#This Row],[Data piena inizio]],"ggg")</f>
        <v>mer</v>
      </c>
      <c r="O252" s="77" t="str">
        <f>TEXT(Tabella273032[[#This Row],[Data piena fine]],"ggg")</f>
        <v>ven</v>
      </c>
      <c r="P252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mer - ven</v>
      </c>
    </row>
    <row r="253" spans="1:16" ht="37.5" customHeight="1" x14ac:dyDescent="0.25">
      <c r="B253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14</v>
      </c>
      <c r="C253" s="133" t="str">
        <f t="shared" si="21"/>
        <v>Luglio</v>
      </c>
      <c r="D253" s="160"/>
      <c r="E253" s="160" t="s">
        <v>24</v>
      </c>
      <c r="F253" s="160">
        <v>14</v>
      </c>
      <c r="G253" s="161" t="s">
        <v>80</v>
      </c>
      <c r="H253" s="160" t="s">
        <v>198</v>
      </c>
      <c r="I253" s="160" t="s">
        <v>199</v>
      </c>
      <c r="J253" s="160">
        <v>4</v>
      </c>
      <c r="K253" s="148">
        <f>7</f>
        <v>7</v>
      </c>
      <c r="L253" s="102">
        <f>IFERROR(IF(Tabella273032[[#This Row],[Data inizio]]="","",DATE($L$1,Tabella273032[[#This Row],[Colonna3]],Tabella273032[[#This Row],[Data inizio]])),"")</f>
        <v>44391</v>
      </c>
      <c r="M253" s="102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53" s="77" t="str">
        <f>TEXT(Tabella273032[[#This Row],[Data piena inizio]],"ggg")</f>
        <v>mer</v>
      </c>
      <c r="O253" s="77" t="str">
        <f>TEXT(Tabella273032[[#This Row],[Data piena fine]],"ggg")</f>
        <v/>
      </c>
      <c r="P253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mer</v>
      </c>
    </row>
    <row r="254" spans="1:16" ht="37.5" customHeight="1" x14ac:dyDescent="0.25">
      <c r="B254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14 - 16</v>
      </c>
      <c r="C254" s="133" t="str">
        <f t="shared" si="21"/>
        <v>Luglio</v>
      </c>
      <c r="D254" s="160"/>
      <c r="E254" s="160" t="s">
        <v>61</v>
      </c>
      <c r="F254" s="160">
        <v>14</v>
      </c>
      <c r="G254" s="161">
        <v>16</v>
      </c>
      <c r="H254" s="160" t="s">
        <v>330</v>
      </c>
      <c r="I254" s="160" t="s">
        <v>331</v>
      </c>
      <c r="J254" s="160">
        <v>2</v>
      </c>
      <c r="K254" s="148">
        <f>7</f>
        <v>7</v>
      </c>
      <c r="L254" s="102">
        <f>IFERROR(IF(Tabella273032[[#This Row],[Data inizio]]="","",DATE($L$1,Tabella273032[[#This Row],[Colonna3]],Tabella273032[[#This Row],[Data inizio]])),"")</f>
        <v>44391</v>
      </c>
      <c r="M254" s="102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44393</v>
      </c>
      <c r="N254" s="77" t="str">
        <f>TEXT(Tabella273032[[#This Row],[Data piena inizio]],"ggg")</f>
        <v>mer</v>
      </c>
      <c r="O254" s="77" t="str">
        <f>TEXT(Tabella273032[[#This Row],[Data piena fine]],"ggg")</f>
        <v>ven</v>
      </c>
      <c r="P254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mer - ven</v>
      </c>
    </row>
    <row r="255" spans="1:16" ht="37.5" customHeight="1" x14ac:dyDescent="0.25">
      <c r="B255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15</v>
      </c>
      <c r="C255" s="133" t="str">
        <f t="shared" si="21"/>
        <v>Luglio</v>
      </c>
      <c r="D255" s="173"/>
      <c r="E255" s="160" t="s">
        <v>24</v>
      </c>
      <c r="F255" s="160">
        <v>15</v>
      </c>
      <c r="G255" s="161" t="s">
        <v>80</v>
      </c>
      <c r="H255" s="160" t="s">
        <v>274</v>
      </c>
      <c r="I255" s="160" t="s">
        <v>275</v>
      </c>
      <c r="J255" s="160">
        <v>3</v>
      </c>
      <c r="K255" s="148">
        <f>7</f>
        <v>7</v>
      </c>
      <c r="L255" s="102">
        <f>IFERROR(IF(Tabella273032[[#This Row],[Data inizio]]="","",DATE($L$1,Tabella273032[[#This Row],[Colonna3]],Tabella273032[[#This Row],[Data inizio]])),"")</f>
        <v>44392</v>
      </c>
      <c r="M255" s="102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55" s="77" t="str">
        <f>TEXT(Tabella273032[[#This Row],[Data piena inizio]],"ggg")</f>
        <v>gio</v>
      </c>
      <c r="O255" s="77" t="str">
        <f>TEXT(Tabella273032[[#This Row],[Data piena fine]],"ggg")</f>
        <v/>
      </c>
      <c r="P255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gio</v>
      </c>
    </row>
    <row r="256" spans="1:16" s="80" customFormat="1" ht="37.5" customHeight="1" x14ac:dyDescent="0.25">
      <c r="A256" s="129"/>
      <c r="B256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16 - 17</v>
      </c>
      <c r="C256" s="133" t="str">
        <f t="shared" si="21"/>
        <v>Luglio</v>
      </c>
      <c r="D256" s="160"/>
      <c r="E256" s="160" t="s">
        <v>19</v>
      </c>
      <c r="F256" s="160">
        <v>16</v>
      </c>
      <c r="G256" s="161">
        <v>17</v>
      </c>
      <c r="H256" s="160" t="s">
        <v>504</v>
      </c>
      <c r="I256" s="160" t="s">
        <v>505</v>
      </c>
      <c r="J256" s="160">
        <v>4</v>
      </c>
      <c r="K256" s="148">
        <f>7</f>
        <v>7</v>
      </c>
      <c r="L256" s="102">
        <f>IFERROR(IF(Tabella273032[[#This Row],[Data inizio]]="","",DATE($L$1,Tabella273032[[#This Row],[Colonna3]],Tabella273032[[#This Row],[Data inizio]])),"")</f>
        <v>44393</v>
      </c>
      <c r="M256" s="102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44394</v>
      </c>
      <c r="N256" s="77" t="str">
        <f>TEXT(Tabella273032[[#This Row],[Data piena inizio]],"ggg")</f>
        <v>ven</v>
      </c>
      <c r="O256" s="77" t="str">
        <f>TEXT(Tabella273032[[#This Row],[Data piena fine]],"ggg")</f>
        <v>sab</v>
      </c>
      <c r="P256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ven - sab</v>
      </c>
    </row>
    <row r="257" spans="1:16" s="80" customFormat="1" ht="37.5" customHeight="1" x14ac:dyDescent="0.25">
      <c r="A257" s="129"/>
      <c r="B257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17 - 18</v>
      </c>
      <c r="C257" s="133" t="str">
        <f t="shared" si="21"/>
        <v>Luglio</v>
      </c>
      <c r="D257" s="160"/>
      <c r="E257" s="160" t="s">
        <v>19</v>
      </c>
      <c r="F257" s="160">
        <v>17</v>
      </c>
      <c r="G257" s="161">
        <v>18</v>
      </c>
      <c r="H257" s="160" t="s">
        <v>276</v>
      </c>
      <c r="I257" s="160" t="s">
        <v>126</v>
      </c>
      <c r="J257" s="160">
        <v>3</v>
      </c>
      <c r="K257" s="148">
        <f>7</f>
        <v>7</v>
      </c>
      <c r="L257" s="102">
        <f>IFERROR(IF(Tabella273032[[#This Row],[Data inizio]]="","",DATE($L$1,Tabella273032[[#This Row],[Colonna3]],Tabella273032[[#This Row],[Data inizio]])),"")</f>
        <v>44394</v>
      </c>
      <c r="M257" s="102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44395</v>
      </c>
      <c r="N257" s="77" t="str">
        <f>TEXT(Tabella273032[[#This Row],[Data piena inizio]],"ggg")</f>
        <v>sab</v>
      </c>
      <c r="O257" s="77" t="str">
        <f>TEXT(Tabella273032[[#This Row],[Data piena fine]],"ggg")</f>
        <v>dom</v>
      </c>
      <c r="P257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sab - dom</v>
      </c>
    </row>
    <row r="258" spans="1:16" ht="37.5" customHeight="1" x14ac:dyDescent="0.25">
      <c r="B258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17 - 18</v>
      </c>
      <c r="C258" s="133" t="str">
        <f t="shared" si="21"/>
        <v>Luglio</v>
      </c>
      <c r="D258" s="160"/>
      <c r="E258" s="160" t="s">
        <v>21</v>
      </c>
      <c r="F258" s="160">
        <v>17</v>
      </c>
      <c r="G258" s="161">
        <v>18</v>
      </c>
      <c r="H258" s="160" t="s">
        <v>277</v>
      </c>
      <c r="I258" s="160" t="s">
        <v>59</v>
      </c>
      <c r="J258" s="160">
        <v>3</v>
      </c>
      <c r="K258" s="148">
        <f>7</f>
        <v>7</v>
      </c>
      <c r="L258" s="102">
        <f>IFERROR(IF(Tabella273032[[#This Row],[Data inizio]]="","",DATE($L$1,Tabella273032[[#This Row],[Colonna3]],Tabella273032[[#This Row],[Data inizio]])),"")</f>
        <v>44394</v>
      </c>
      <c r="M258" s="102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44395</v>
      </c>
      <c r="N258" s="77" t="str">
        <f>TEXT(Tabella273032[[#This Row],[Data piena inizio]],"ggg")</f>
        <v>sab</v>
      </c>
      <c r="O258" s="77" t="str">
        <f>TEXT(Tabella273032[[#This Row],[Data piena fine]],"ggg")</f>
        <v>dom</v>
      </c>
      <c r="P258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sab - dom</v>
      </c>
    </row>
    <row r="259" spans="1:16" ht="37.5" customHeight="1" x14ac:dyDescent="0.25">
      <c r="B259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17 - 18</v>
      </c>
      <c r="C259" s="133" t="str">
        <f t="shared" si="21"/>
        <v>Luglio</v>
      </c>
      <c r="D259" s="160"/>
      <c r="E259" s="160" t="s">
        <v>19</v>
      </c>
      <c r="F259" s="160">
        <v>17</v>
      </c>
      <c r="G259" s="161">
        <v>18</v>
      </c>
      <c r="H259" s="160" t="s">
        <v>278</v>
      </c>
      <c r="I259" s="160" t="s">
        <v>245</v>
      </c>
      <c r="J259" s="160">
        <v>6</v>
      </c>
      <c r="K259" s="148">
        <f>7</f>
        <v>7</v>
      </c>
      <c r="L259" s="102">
        <f>IFERROR(IF(Tabella273032[[#This Row],[Data inizio]]="","",DATE($L$1,Tabella273032[[#This Row],[Colonna3]],Tabella273032[[#This Row],[Data inizio]])),"")</f>
        <v>44394</v>
      </c>
      <c r="M259" s="102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44395</v>
      </c>
      <c r="N259" s="77" t="str">
        <f>TEXT(Tabella273032[[#This Row],[Data piena inizio]],"ggg")</f>
        <v>sab</v>
      </c>
      <c r="O259" s="77" t="str">
        <f>TEXT(Tabella273032[[#This Row],[Data piena fine]],"ggg")</f>
        <v>dom</v>
      </c>
      <c r="P259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sab - dom</v>
      </c>
    </row>
    <row r="260" spans="1:16" ht="37.5" customHeight="1" x14ac:dyDescent="0.25">
      <c r="B260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17</v>
      </c>
      <c r="C260" s="133" t="str">
        <f>"Luglio"</f>
        <v>Luglio</v>
      </c>
      <c r="D260" s="160"/>
      <c r="E260" s="160" t="s">
        <v>23</v>
      </c>
      <c r="F260" s="180">
        <v>17</v>
      </c>
      <c r="G260" s="161"/>
      <c r="H260" s="160" t="s">
        <v>614</v>
      </c>
      <c r="I260" s="160" t="s">
        <v>259</v>
      </c>
      <c r="J260" s="160">
        <v>7</v>
      </c>
      <c r="K260" s="148">
        <f>7</f>
        <v>7</v>
      </c>
      <c r="L260" s="102">
        <f>IFERROR(IF(Tabella273032[[#This Row],[Data inizio]]="","",DATE($L$1,Tabella273032[[#This Row],[Colonna3]],Tabella273032[[#This Row],[Data inizio]])),"")</f>
        <v>44394</v>
      </c>
      <c r="M260" s="102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60" s="77" t="str">
        <f>TEXT(Tabella273032[[#This Row],[Data piena inizio]],"ggg")</f>
        <v>sab</v>
      </c>
      <c r="O260" s="77" t="str">
        <f>TEXT(Tabella273032[[#This Row],[Data piena fine]],"ggg")</f>
        <v/>
      </c>
      <c r="P260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sab</v>
      </c>
    </row>
    <row r="261" spans="1:16" ht="37.5" customHeight="1" x14ac:dyDescent="0.25">
      <c r="B261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18</v>
      </c>
      <c r="C261" s="133" t="str">
        <f>"Luglio"</f>
        <v>Luglio</v>
      </c>
      <c r="D261" s="160"/>
      <c r="E261" s="160" t="s">
        <v>23</v>
      </c>
      <c r="F261" s="180">
        <v>18</v>
      </c>
      <c r="G261" s="161"/>
      <c r="H261" s="160" t="s">
        <v>615</v>
      </c>
      <c r="I261" s="160" t="s">
        <v>259</v>
      </c>
      <c r="J261" s="160">
        <v>7</v>
      </c>
      <c r="K261" s="148">
        <f>7</f>
        <v>7</v>
      </c>
      <c r="L261" s="102">
        <f>IFERROR(IF(Tabella273032[[#This Row],[Data inizio]]="","",DATE($L$1,Tabella273032[[#This Row],[Colonna3]],Tabella273032[[#This Row],[Data inizio]])),"")</f>
        <v>44395</v>
      </c>
      <c r="M261" s="102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61" s="77" t="str">
        <f>TEXT(Tabella273032[[#This Row],[Data piena inizio]],"ggg")</f>
        <v>dom</v>
      </c>
      <c r="O261" s="77" t="str">
        <f>TEXT(Tabella273032[[#This Row],[Data piena fine]],"ggg")</f>
        <v/>
      </c>
      <c r="P261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dom</v>
      </c>
    </row>
    <row r="262" spans="1:16" ht="37.5" customHeight="1" x14ac:dyDescent="0.25">
      <c r="B262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18</v>
      </c>
      <c r="C262" s="133" t="str">
        <f>"Luglio"</f>
        <v>Luglio</v>
      </c>
      <c r="D262" s="160"/>
      <c r="E262" s="160" t="s">
        <v>23</v>
      </c>
      <c r="F262" s="180">
        <v>18</v>
      </c>
      <c r="G262" s="161"/>
      <c r="H262" s="160" t="s">
        <v>632</v>
      </c>
      <c r="I262" s="160" t="s">
        <v>633</v>
      </c>
      <c r="J262" s="160">
        <v>7</v>
      </c>
      <c r="K262" s="148">
        <f>7</f>
        <v>7</v>
      </c>
      <c r="L262" s="102">
        <f>IFERROR(IF(Tabella273032[[#This Row],[Data inizio]]="","",DATE($L$1,Tabella273032[[#This Row],[Colonna3]],Tabella273032[[#This Row],[Data inizio]])),"")</f>
        <v>44395</v>
      </c>
      <c r="M262" s="102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62" s="77" t="str">
        <f>TEXT(Tabella273032[[#This Row],[Data piena inizio]],"ggg")</f>
        <v>dom</v>
      </c>
      <c r="O262" s="77" t="str">
        <f>TEXT(Tabella273032[[#This Row],[Data piena fine]],"ggg")</f>
        <v/>
      </c>
      <c r="P262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dom</v>
      </c>
    </row>
    <row r="263" spans="1:16" ht="37.5" customHeight="1" x14ac:dyDescent="0.25">
      <c r="B263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19</v>
      </c>
      <c r="C263" s="133" t="str">
        <f t="shared" si="21"/>
        <v>Luglio</v>
      </c>
      <c r="D263" s="160"/>
      <c r="E263" s="160" t="s">
        <v>24</v>
      </c>
      <c r="F263" s="160">
        <v>19</v>
      </c>
      <c r="G263" s="161" t="s">
        <v>80</v>
      </c>
      <c r="H263" s="160" t="s">
        <v>112</v>
      </c>
      <c r="I263" s="160" t="s">
        <v>174</v>
      </c>
      <c r="J263" s="160">
        <v>2</v>
      </c>
      <c r="K263" s="148">
        <f>7</f>
        <v>7</v>
      </c>
      <c r="L263" s="102">
        <f>IFERROR(IF(Tabella273032[[#This Row],[Data inizio]]="","",DATE($L$1,Tabella273032[[#This Row],[Colonna3]],Tabella273032[[#This Row],[Data inizio]])),"")</f>
        <v>44396</v>
      </c>
      <c r="M263" s="102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63" s="77" t="str">
        <f>TEXT(Tabella273032[[#This Row],[Data piena inizio]],"ggg")</f>
        <v>lun</v>
      </c>
      <c r="O263" s="77" t="str">
        <f>TEXT(Tabella273032[[#This Row],[Data piena fine]],"ggg")</f>
        <v/>
      </c>
      <c r="P263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lun</v>
      </c>
    </row>
    <row r="264" spans="1:16" ht="37.5" customHeight="1" x14ac:dyDescent="0.25">
      <c r="B264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20</v>
      </c>
      <c r="C264" s="133" t="str">
        <f t="shared" si="21"/>
        <v>Luglio</v>
      </c>
      <c r="D264" s="160"/>
      <c r="E264" s="160" t="s">
        <v>25</v>
      </c>
      <c r="F264" s="160">
        <v>20</v>
      </c>
      <c r="G264" s="161" t="s">
        <v>80</v>
      </c>
      <c r="H264" s="160" t="s">
        <v>270</v>
      </c>
      <c r="I264" s="160" t="s">
        <v>279</v>
      </c>
      <c r="J264" s="160">
        <v>3</v>
      </c>
      <c r="K264" s="148">
        <f>7</f>
        <v>7</v>
      </c>
      <c r="L264" s="102">
        <f>IFERROR(IF(Tabella273032[[#This Row],[Data inizio]]="","",DATE($L$1,Tabella273032[[#This Row],[Colonna3]],Tabella273032[[#This Row],[Data inizio]])),"")</f>
        <v>44397</v>
      </c>
      <c r="M264" s="102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64" s="77" t="str">
        <f>TEXT(Tabella273032[[#This Row],[Data piena inizio]],"ggg")</f>
        <v>mar</v>
      </c>
      <c r="O264" s="77" t="str">
        <f>TEXT(Tabella273032[[#This Row],[Data piena fine]],"ggg")</f>
        <v/>
      </c>
      <c r="P264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mar</v>
      </c>
    </row>
    <row r="265" spans="1:16" ht="37.5" customHeight="1" x14ac:dyDescent="0.25">
      <c r="B265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20</v>
      </c>
      <c r="C265" s="133" t="str">
        <f t="shared" si="21"/>
        <v>Luglio</v>
      </c>
      <c r="D265" s="160"/>
      <c r="E265" s="160" t="s">
        <v>23</v>
      </c>
      <c r="F265" s="160">
        <v>20</v>
      </c>
      <c r="G265" s="161" t="s">
        <v>80</v>
      </c>
      <c r="H265" s="160" t="s">
        <v>471</v>
      </c>
      <c r="I265" s="160" t="s">
        <v>279</v>
      </c>
      <c r="J265" s="160">
        <v>3</v>
      </c>
      <c r="K265" s="148">
        <f>7</f>
        <v>7</v>
      </c>
      <c r="L265" s="102">
        <f>IFERROR(IF(Tabella273032[[#This Row],[Data inizio]]="","",DATE($L$1,Tabella273032[[#This Row],[Colonna3]],Tabella273032[[#This Row],[Data inizio]])),"")</f>
        <v>44397</v>
      </c>
      <c r="M265" s="102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65" s="77" t="str">
        <f>TEXT(Tabella273032[[#This Row],[Data piena inizio]],"ggg")</f>
        <v>mar</v>
      </c>
      <c r="O265" s="77" t="str">
        <f>TEXT(Tabella273032[[#This Row],[Data piena fine]],"ggg")</f>
        <v/>
      </c>
      <c r="P265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mar</v>
      </c>
    </row>
    <row r="266" spans="1:16" ht="37.5" customHeight="1" x14ac:dyDescent="0.25">
      <c r="B266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20</v>
      </c>
      <c r="C266" s="133" t="str">
        <f t="shared" si="21"/>
        <v>Luglio</v>
      </c>
      <c r="D266" s="160"/>
      <c r="E266" s="160" t="s">
        <v>25</v>
      </c>
      <c r="F266" s="160">
        <v>20</v>
      </c>
      <c r="G266" s="161"/>
      <c r="H266" s="185" t="s">
        <v>593</v>
      </c>
      <c r="I266" s="160" t="s">
        <v>331</v>
      </c>
      <c r="J266" s="160">
        <v>2</v>
      </c>
      <c r="K266" s="148">
        <f>7</f>
        <v>7</v>
      </c>
      <c r="L266" s="102">
        <f>IFERROR(IF(Tabella273032[[#This Row],[Data inizio]]="","",DATE($L$1,Tabella273032[[#This Row],[Colonna3]],Tabella273032[[#This Row],[Data inizio]])),"")</f>
        <v>44397</v>
      </c>
      <c r="M266" s="102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66" s="77" t="str">
        <f>TEXT(Tabella273032[[#This Row],[Data piena inizio]],"ggg")</f>
        <v>mar</v>
      </c>
      <c r="O266" s="77" t="str">
        <f>TEXT(Tabella273032[[#This Row],[Data piena fine]],"ggg")</f>
        <v/>
      </c>
      <c r="P266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mar</v>
      </c>
    </row>
    <row r="267" spans="1:16" ht="37.5" customHeight="1" x14ac:dyDescent="0.25">
      <c r="B267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20</v>
      </c>
      <c r="C267" s="133" t="str">
        <f>"Luglio"</f>
        <v>Luglio</v>
      </c>
      <c r="D267" s="173"/>
      <c r="E267" s="160" t="s">
        <v>25</v>
      </c>
      <c r="F267" s="160">
        <v>20</v>
      </c>
      <c r="G267" s="161" t="s">
        <v>80</v>
      </c>
      <c r="H267" s="160" t="s">
        <v>608</v>
      </c>
      <c r="I267" s="160" t="s">
        <v>107</v>
      </c>
      <c r="J267" s="160">
        <v>4</v>
      </c>
      <c r="K267" s="148">
        <f>7</f>
        <v>7</v>
      </c>
      <c r="L267" s="102">
        <f>IFERROR(IF(Tabella273032[[#This Row],[Data inizio]]="","",DATE($L$1,Tabella273032[[#This Row],[Colonna3]],Tabella273032[[#This Row],[Data inizio]])),"")</f>
        <v>44397</v>
      </c>
      <c r="M267" s="102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67" s="77" t="str">
        <f>TEXT(Tabella273032[[#This Row],[Data piena inizio]],"ggg")</f>
        <v>mar</v>
      </c>
      <c r="O267" s="77" t="str">
        <f>TEXT(Tabella273032[[#This Row],[Data piena fine]],"ggg")</f>
        <v/>
      </c>
      <c r="P267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mar</v>
      </c>
    </row>
    <row r="268" spans="1:16" ht="37.5" customHeight="1" x14ac:dyDescent="0.25">
      <c r="B268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21 - 23</v>
      </c>
      <c r="C268" s="133" t="str">
        <f t="shared" si="21"/>
        <v>Luglio</v>
      </c>
      <c r="D268" s="160"/>
      <c r="E268" s="160" t="s">
        <v>72</v>
      </c>
      <c r="F268" s="160">
        <v>21</v>
      </c>
      <c r="G268" s="161">
        <v>23</v>
      </c>
      <c r="H268" s="160" t="s">
        <v>280</v>
      </c>
      <c r="I268" s="160" t="s">
        <v>220</v>
      </c>
      <c r="J268" s="160">
        <v>2</v>
      </c>
      <c r="K268" s="148">
        <f>7</f>
        <v>7</v>
      </c>
      <c r="L268" s="102">
        <f>IFERROR(IF(Tabella273032[[#This Row],[Data inizio]]="","",DATE($L$1,Tabella273032[[#This Row],[Colonna3]],Tabella273032[[#This Row],[Data inizio]])),"")</f>
        <v>44398</v>
      </c>
      <c r="M268" s="102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44400</v>
      </c>
      <c r="N268" s="77" t="str">
        <f>TEXT(Tabella273032[[#This Row],[Data piena inizio]],"ggg")</f>
        <v>mer</v>
      </c>
      <c r="O268" s="77" t="str">
        <f>TEXT(Tabella273032[[#This Row],[Data piena fine]],"ggg")</f>
        <v>ven</v>
      </c>
      <c r="P268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mer - ven</v>
      </c>
    </row>
    <row r="269" spans="1:16" ht="37.5" customHeight="1" x14ac:dyDescent="0.25">
      <c r="B269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21 - 22</v>
      </c>
      <c r="C269" s="133" t="str">
        <f t="shared" ref="C269:C292" si="22">"Luglio"</f>
        <v>Luglio</v>
      </c>
      <c r="D269" s="160"/>
      <c r="E269" s="160" t="s">
        <v>22</v>
      </c>
      <c r="F269" s="160">
        <v>21</v>
      </c>
      <c r="G269" s="161">
        <v>22</v>
      </c>
      <c r="H269" s="160" t="s">
        <v>281</v>
      </c>
      <c r="I269" s="160" t="s">
        <v>60</v>
      </c>
      <c r="J269" s="160">
        <v>4</v>
      </c>
      <c r="K269" s="148">
        <f>7</f>
        <v>7</v>
      </c>
      <c r="L269" s="102">
        <f>IFERROR(IF(Tabella273032[[#This Row],[Data inizio]]="","",DATE($L$1,Tabella273032[[#This Row],[Colonna3]],Tabella273032[[#This Row],[Data inizio]])),"")</f>
        <v>44398</v>
      </c>
      <c r="M269" s="102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44399</v>
      </c>
      <c r="N269" s="77" t="str">
        <f>TEXT(Tabella273032[[#This Row],[Data piena inizio]],"ggg")</f>
        <v>mer</v>
      </c>
      <c r="O269" s="77" t="str">
        <f>TEXT(Tabella273032[[#This Row],[Data piena fine]],"ggg")</f>
        <v>gio</v>
      </c>
      <c r="P269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mer - gio</v>
      </c>
    </row>
    <row r="270" spans="1:16" ht="37.5" customHeight="1" x14ac:dyDescent="0.25">
      <c r="B270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22</v>
      </c>
      <c r="C270" s="133" t="str">
        <f t="shared" si="22"/>
        <v>Luglio</v>
      </c>
      <c r="D270" s="160"/>
      <c r="E270" s="160" t="s">
        <v>24</v>
      </c>
      <c r="F270" s="160">
        <v>22</v>
      </c>
      <c r="G270" s="161" t="s">
        <v>80</v>
      </c>
      <c r="H270" s="160" t="s">
        <v>282</v>
      </c>
      <c r="I270" s="160" t="s">
        <v>283</v>
      </c>
      <c r="J270" s="160">
        <v>1</v>
      </c>
      <c r="K270" s="148">
        <f>7</f>
        <v>7</v>
      </c>
      <c r="L270" s="102">
        <f>IFERROR(IF(Tabella273032[[#This Row],[Data inizio]]="","",DATE($L$1,Tabella273032[[#This Row],[Colonna3]],Tabella273032[[#This Row],[Data inizio]])),"")</f>
        <v>44399</v>
      </c>
      <c r="M270" s="102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70" s="77" t="str">
        <f>TEXT(Tabella273032[[#This Row],[Data piena inizio]],"ggg")</f>
        <v>gio</v>
      </c>
      <c r="O270" s="77" t="str">
        <f>TEXT(Tabella273032[[#This Row],[Data piena fine]],"ggg")</f>
        <v/>
      </c>
      <c r="P270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gio</v>
      </c>
    </row>
    <row r="271" spans="1:16" ht="37.5" customHeight="1" x14ac:dyDescent="0.25">
      <c r="B271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22</v>
      </c>
      <c r="C271" s="133" t="str">
        <f t="shared" si="22"/>
        <v>Luglio</v>
      </c>
      <c r="D271" s="160"/>
      <c r="E271" s="160" t="s">
        <v>24</v>
      </c>
      <c r="F271" s="160">
        <v>22</v>
      </c>
      <c r="G271" s="161" t="s">
        <v>80</v>
      </c>
      <c r="H271" s="160" t="s">
        <v>506</v>
      </c>
      <c r="I271" s="160" t="s">
        <v>284</v>
      </c>
      <c r="J271" s="160">
        <v>3</v>
      </c>
      <c r="K271" s="148">
        <f>7</f>
        <v>7</v>
      </c>
      <c r="L271" s="102">
        <f>IFERROR(IF(Tabella273032[[#This Row],[Data inizio]]="","",DATE($L$1,Tabella273032[[#This Row],[Colonna3]],Tabella273032[[#This Row],[Data inizio]])),"")</f>
        <v>44399</v>
      </c>
      <c r="M271" s="102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71" s="77" t="str">
        <f>TEXT(Tabella273032[[#This Row],[Data piena inizio]],"ggg")</f>
        <v>gio</v>
      </c>
      <c r="O271" s="77" t="str">
        <f>TEXT(Tabella273032[[#This Row],[Data piena fine]],"ggg")</f>
        <v/>
      </c>
      <c r="P271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gio</v>
      </c>
    </row>
    <row r="272" spans="1:16" ht="37.5" customHeight="1" x14ac:dyDescent="0.25">
      <c r="B272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22</v>
      </c>
      <c r="C272" s="133" t="str">
        <f t="shared" si="22"/>
        <v>Luglio</v>
      </c>
      <c r="D272" s="160"/>
      <c r="E272" s="160" t="s">
        <v>24</v>
      </c>
      <c r="F272" s="160">
        <v>22</v>
      </c>
      <c r="G272" s="161" t="s">
        <v>80</v>
      </c>
      <c r="H272" s="160" t="s">
        <v>285</v>
      </c>
      <c r="I272" s="160" t="s">
        <v>243</v>
      </c>
      <c r="J272" s="160">
        <v>5</v>
      </c>
      <c r="K272" s="148">
        <f>7</f>
        <v>7</v>
      </c>
      <c r="L272" s="102">
        <f>IFERROR(IF(Tabella273032[[#This Row],[Data inizio]]="","",DATE($L$1,Tabella273032[[#This Row],[Colonna3]],Tabella273032[[#This Row],[Data inizio]])),"")</f>
        <v>44399</v>
      </c>
      <c r="M272" s="102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72" s="77" t="str">
        <f>TEXT(Tabella273032[[#This Row],[Data piena inizio]],"ggg")</f>
        <v>gio</v>
      </c>
      <c r="O272" s="77" t="str">
        <f>TEXT(Tabella273032[[#This Row],[Data piena fine]],"ggg")</f>
        <v/>
      </c>
      <c r="P272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gio</v>
      </c>
    </row>
    <row r="273" spans="2:17" ht="37.5" customHeight="1" x14ac:dyDescent="0.25">
      <c r="B273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23</v>
      </c>
      <c r="C273" s="133" t="str">
        <f>"Luglio"</f>
        <v>Luglio</v>
      </c>
      <c r="D273" s="173"/>
      <c r="E273" s="160" t="s">
        <v>25</v>
      </c>
      <c r="F273" s="160">
        <v>23</v>
      </c>
      <c r="G273" s="161" t="s">
        <v>80</v>
      </c>
      <c r="H273" s="160" t="s">
        <v>218</v>
      </c>
      <c r="I273" s="160" t="s">
        <v>62</v>
      </c>
      <c r="J273" s="160">
        <v>3</v>
      </c>
      <c r="K273" s="148">
        <f>7</f>
        <v>7</v>
      </c>
      <c r="L273" s="102">
        <f>IFERROR(IF(Tabella273032[[#This Row],[Data inizio]]="","",DATE($L$1,Tabella273032[[#This Row],[Colonna3]],Tabella273032[[#This Row],[Data inizio]])),"")</f>
        <v>44400</v>
      </c>
      <c r="M273" s="102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73" s="77" t="str">
        <f>TEXT(Tabella273032[[#This Row],[Data piena inizio]],"ggg")</f>
        <v>ven</v>
      </c>
      <c r="O273" s="77" t="str">
        <f>TEXT(Tabella273032[[#This Row],[Data piena fine]],"ggg")</f>
        <v/>
      </c>
      <c r="P273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ven</v>
      </c>
    </row>
    <row r="274" spans="2:17" ht="37.5" customHeight="1" x14ac:dyDescent="0.25">
      <c r="B274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23 - 25</v>
      </c>
      <c r="C274" s="133" t="str">
        <f t="shared" si="22"/>
        <v>Luglio</v>
      </c>
      <c r="D274" s="160"/>
      <c r="E274" s="160" t="s">
        <v>61</v>
      </c>
      <c r="F274" s="160">
        <v>23</v>
      </c>
      <c r="G274" s="161">
        <v>25</v>
      </c>
      <c r="H274" s="160" t="s">
        <v>267</v>
      </c>
      <c r="I274" s="160" t="s">
        <v>221</v>
      </c>
      <c r="J274" s="160">
        <v>3</v>
      </c>
      <c r="K274" s="148">
        <f>7</f>
        <v>7</v>
      </c>
      <c r="L274" s="102">
        <f>IFERROR(IF(Tabella273032[[#This Row],[Data inizio]]="","",DATE($L$1,Tabella273032[[#This Row],[Colonna3]],Tabella273032[[#This Row],[Data inizio]])),"")</f>
        <v>44400</v>
      </c>
      <c r="M274" s="102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44402</v>
      </c>
      <c r="N274" s="77" t="str">
        <f>TEXT(Tabella273032[[#This Row],[Data piena inizio]],"ggg")</f>
        <v>ven</v>
      </c>
      <c r="O274" s="77" t="str">
        <f>TEXT(Tabella273032[[#This Row],[Data piena fine]],"ggg")</f>
        <v>dom</v>
      </c>
      <c r="P274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ven - dom</v>
      </c>
    </row>
    <row r="275" spans="2:17" ht="37.5" customHeight="1" x14ac:dyDescent="0.25">
      <c r="B275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23</v>
      </c>
      <c r="C275" s="133" t="str">
        <f>"Luglio"</f>
        <v>Luglio</v>
      </c>
      <c r="D275" s="160"/>
      <c r="E275" s="160" t="s">
        <v>24</v>
      </c>
      <c r="F275" s="180">
        <v>23</v>
      </c>
      <c r="G275" s="161"/>
      <c r="H275" s="160" t="s">
        <v>629</v>
      </c>
      <c r="I275" s="160" t="s">
        <v>310</v>
      </c>
      <c r="J275" s="160">
        <v>1</v>
      </c>
      <c r="K275" s="148">
        <f>7</f>
        <v>7</v>
      </c>
      <c r="L275" s="102">
        <f>IFERROR(IF(Tabella273032[[#This Row],[Data inizio]]="","",DATE($L$1,Tabella273032[[#This Row],[Colonna3]],Tabella273032[[#This Row],[Data inizio]])),"")</f>
        <v>44400</v>
      </c>
      <c r="M275" s="102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75" s="77" t="str">
        <f>TEXT(Tabella273032[[#This Row],[Data piena inizio]],"ggg")</f>
        <v>ven</v>
      </c>
      <c r="O275" s="77" t="str">
        <f>TEXT(Tabella273032[[#This Row],[Data piena fine]],"ggg")</f>
        <v/>
      </c>
      <c r="P275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ven</v>
      </c>
    </row>
    <row r="276" spans="2:17" ht="37.5" customHeight="1" x14ac:dyDescent="0.25">
      <c r="B276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23</v>
      </c>
      <c r="C276" s="133" t="str">
        <f>"Luglio"</f>
        <v>Luglio</v>
      </c>
      <c r="D276" s="173"/>
      <c r="E276" s="160" t="s">
        <v>24</v>
      </c>
      <c r="F276" s="160">
        <v>23</v>
      </c>
      <c r="G276" s="161" t="s">
        <v>80</v>
      </c>
      <c r="H276" s="160" t="s">
        <v>112</v>
      </c>
      <c r="I276" s="160" t="s">
        <v>229</v>
      </c>
      <c r="J276" s="160">
        <v>2</v>
      </c>
      <c r="K276" s="148">
        <f>7</f>
        <v>7</v>
      </c>
      <c r="L276" s="102">
        <f>IFERROR(IF(Tabella273032[[#This Row],[Data inizio]]="","",DATE($L$1,Tabella273032[[#This Row],[Colonna3]],Tabella273032[[#This Row],[Data inizio]])),"")</f>
        <v>44400</v>
      </c>
      <c r="M276" s="102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76" s="77" t="str">
        <f>TEXT(Tabella273032[[#This Row],[Data piena inizio]],"ggg")</f>
        <v>ven</v>
      </c>
      <c r="O276" s="77" t="str">
        <f>TEXT(Tabella273032[[#This Row],[Data piena fine]],"ggg")</f>
        <v/>
      </c>
      <c r="P276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ven</v>
      </c>
    </row>
    <row r="277" spans="2:17" ht="37.5" customHeight="1" x14ac:dyDescent="0.25">
      <c r="B277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24 - 25</v>
      </c>
      <c r="C277" s="133" t="str">
        <f t="shared" si="22"/>
        <v>Luglio</v>
      </c>
      <c r="D277" s="160"/>
      <c r="E277" s="160" t="s">
        <v>20</v>
      </c>
      <c r="F277" s="160">
        <v>24</v>
      </c>
      <c r="G277" s="161">
        <v>25</v>
      </c>
      <c r="H277" s="160" t="s">
        <v>286</v>
      </c>
      <c r="I277" s="160" t="s">
        <v>128</v>
      </c>
      <c r="J277" s="160">
        <v>2</v>
      </c>
      <c r="K277" s="148">
        <f>7</f>
        <v>7</v>
      </c>
      <c r="L277" s="102">
        <f>IFERROR(IF(Tabella273032[[#This Row],[Data inizio]]="","",DATE($L$1,Tabella273032[[#This Row],[Colonna3]],Tabella273032[[#This Row],[Data inizio]])),"")</f>
        <v>44401</v>
      </c>
      <c r="M277" s="102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44402</v>
      </c>
      <c r="N277" s="77" t="str">
        <f>TEXT(Tabella273032[[#This Row],[Data piena inizio]],"ggg")</f>
        <v>sab</v>
      </c>
      <c r="O277" s="77" t="str">
        <f>TEXT(Tabella273032[[#This Row],[Data piena fine]],"ggg")</f>
        <v>dom</v>
      </c>
      <c r="P277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sab - dom</v>
      </c>
    </row>
    <row r="278" spans="2:17" ht="37.5" customHeight="1" x14ac:dyDescent="0.25">
      <c r="B278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24 - 25</v>
      </c>
      <c r="C278" s="133" t="str">
        <f t="shared" si="22"/>
        <v>Luglio</v>
      </c>
      <c r="D278" s="173" t="s">
        <v>606</v>
      </c>
      <c r="E278" s="160" t="s">
        <v>19</v>
      </c>
      <c r="F278" s="160">
        <v>24</v>
      </c>
      <c r="G278" s="161">
        <v>25</v>
      </c>
      <c r="H278" s="160" t="s">
        <v>652</v>
      </c>
      <c r="I278" s="160" t="s">
        <v>172</v>
      </c>
      <c r="J278" s="160">
        <v>7</v>
      </c>
      <c r="K278" s="148">
        <f>7</f>
        <v>7</v>
      </c>
      <c r="L278" s="102">
        <f>IFERROR(IF(Tabella273032[[#This Row],[Data inizio]]="","",DATE($L$1,Tabella273032[[#This Row],[Colonna3]],Tabella273032[[#This Row],[Data inizio]])),"")</f>
        <v>44401</v>
      </c>
      <c r="M278" s="102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44402</v>
      </c>
      <c r="N278" s="77" t="str">
        <f>TEXT(Tabella273032[[#This Row],[Data piena inizio]],"ggg")</f>
        <v>sab</v>
      </c>
      <c r="O278" s="77" t="str">
        <f>TEXT(Tabella273032[[#This Row],[Data piena fine]],"ggg")</f>
        <v>dom</v>
      </c>
      <c r="P278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sab - dom</v>
      </c>
    </row>
    <row r="279" spans="2:17" ht="37.5" customHeight="1" x14ac:dyDescent="0.25">
      <c r="B279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25</v>
      </c>
      <c r="C279" s="133" t="str">
        <f>"Luglio"</f>
        <v>Luglio</v>
      </c>
      <c r="D279" s="160"/>
      <c r="E279" s="160" t="s">
        <v>23</v>
      </c>
      <c r="F279" s="180">
        <v>25</v>
      </c>
      <c r="G279" s="161"/>
      <c r="H279" s="160" t="s">
        <v>634</v>
      </c>
      <c r="I279" s="160" t="s">
        <v>635</v>
      </c>
      <c r="J279" s="160">
        <v>7</v>
      </c>
      <c r="K279" s="148">
        <f>7</f>
        <v>7</v>
      </c>
      <c r="L279" s="102">
        <f>IFERROR(IF(Tabella273032[[#This Row],[Data inizio]]="","",DATE($L$1,Tabella273032[[#This Row],[Colonna3]],Tabella273032[[#This Row],[Data inizio]])),"")</f>
        <v>44402</v>
      </c>
      <c r="M279" s="102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79" s="77" t="str">
        <f>TEXT(Tabella273032[[#This Row],[Data piena inizio]],"ggg")</f>
        <v>dom</v>
      </c>
      <c r="O279" s="77" t="str">
        <f>TEXT(Tabella273032[[#This Row],[Data piena fine]],"ggg")</f>
        <v/>
      </c>
      <c r="P279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dom</v>
      </c>
    </row>
    <row r="280" spans="2:17" ht="37.5" customHeight="1" x14ac:dyDescent="0.25">
      <c r="B280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27 - 28</v>
      </c>
      <c r="C280" s="133" t="str">
        <f t="shared" si="22"/>
        <v>Luglio</v>
      </c>
      <c r="D280" s="160"/>
      <c r="E280" s="160" t="s">
        <v>19</v>
      </c>
      <c r="F280" s="160">
        <v>27</v>
      </c>
      <c r="G280" s="161">
        <v>28</v>
      </c>
      <c r="H280" s="160" t="s">
        <v>288</v>
      </c>
      <c r="I280" s="160" t="s">
        <v>289</v>
      </c>
      <c r="J280" s="160">
        <v>1</v>
      </c>
      <c r="K280" s="148">
        <f>7</f>
        <v>7</v>
      </c>
      <c r="L280" s="102">
        <f>IFERROR(IF(Tabella273032[[#This Row],[Data inizio]]="","",DATE($L$1,Tabella273032[[#This Row],[Colonna3]],Tabella273032[[#This Row],[Data inizio]])),"")</f>
        <v>44404</v>
      </c>
      <c r="M280" s="102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44405</v>
      </c>
      <c r="N280" s="77" t="str">
        <f>TEXT(Tabella273032[[#This Row],[Data piena inizio]],"ggg")</f>
        <v>mar</v>
      </c>
      <c r="O280" s="77" t="str">
        <f>TEXT(Tabella273032[[#This Row],[Data piena fine]],"ggg")</f>
        <v>mer</v>
      </c>
      <c r="P280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mar - mer</v>
      </c>
    </row>
    <row r="281" spans="2:17" ht="37.5" customHeight="1" x14ac:dyDescent="0.25">
      <c r="B281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27 - 29</v>
      </c>
      <c r="C281" s="133" t="str">
        <f t="shared" si="22"/>
        <v>Luglio</v>
      </c>
      <c r="D281" s="160"/>
      <c r="E281" s="160" t="s">
        <v>61</v>
      </c>
      <c r="F281" s="160">
        <v>27</v>
      </c>
      <c r="G281" s="161">
        <v>29</v>
      </c>
      <c r="H281" s="160" t="s">
        <v>507</v>
      </c>
      <c r="I281" s="160" t="s">
        <v>279</v>
      </c>
      <c r="J281" s="160">
        <v>3</v>
      </c>
      <c r="K281" s="148">
        <f>7</f>
        <v>7</v>
      </c>
      <c r="L281" s="102">
        <f>IFERROR(IF(Tabella273032[[#This Row],[Data inizio]]="","",DATE($L$1,Tabella273032[[#This Row],[Colonna3]],Tabella273032[[#This Row],[Data inizio]])),"")</f>
        <v>44404</v>
      </c>
      <c r="M281" s="102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44406</v>
      </c>
      <c r="N281" s="77" t="str">
        <f>TEXT(Tabella273032[[#This Row],[Data piena inizio]],"ggg")</f>
        <v>mar</v>
      </c>
      <c r="O281" s="77" t="str">
        <f>TEXT(Tabella273032[[#This Row],[Data piena fine]],"ggg")</f>
        <v>gio</v>
      </c>
      <c r="P281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mar - gio</v>
      </c>
    </row>
    <row r="282" spans="2:17" ht="37.5" customHeight="1" x14ac:dyDescent="0.25">
      <c r="B282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28</v>
      </c>
      <c r="C282" s="133" t="str">
        <f t="shared" si="22"/>
        <v>Luglio</v>
      </c>
      <c r="D282" s="173"/>
      <c r="E282" s="160" t="s">
        <v>24</v>
      </c>
      <c r="F282" s="160">
        <v>28</v>
      </c>
      <c r="G282" s="161" t="s">
        <v>80</v>
      </c>
      <c r="H282" s="160" t="s">
        <v>112</v>
      </c>
      <c r="I282" s="160" t="s">
        <v>352</v>
      </c>
      <c r="J282" s="160">
        <v>7</v>
      </c>
      <c r="K282" s="148">
        <f>7</f>
        <v>7</v>
      </c>
      <c r="L282" s="102">
        <f>IFERROR(IF(Tabella273032[[#This Row],[Data inizio]]="","",DATE($L$1,Tabella273032[[#This Row],[Colonna3]],Tabella273032[[#This Row],[Data inizio]])),"")</f>
        <v>44405</v>
      </c>
      <c r="M282" s="102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82" s="77" t="str">
        <f>TEXT(Tabella273032[[#This Row],[Data piena inizio]],"ggg")</f>
        <v>mer</v>
      </c>
      <c r="O282" s="77" t="str">
        <f>TEXT(Tabella273032[[#This Row],[Data piena fine]],"ggg")</f>
        <v/>
      </c>
      <c r="P282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mer</v>
      </c>
      <c r="Q282" s="90"/>
    </row>
    <row r="283" spans="2:17" ht="37.5" customHeight="1" x14ac:dyDescent="0.25">
      <c r="B283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28 - 29</v>
      </c>
      <c r="C283" s="133" t="str">
        <f t="shared" si="22"/>
        <v>Luglio</v>
      </c>
      <c r="D283" s="160"/>
      <c r="E283" s="160" t="s">
        <v>22</v>
      </c>
      <c r="F283" s="160">
        <v>28</v>
      </c>
      <c r="G283" s="161">
        <v>29</v>
      </c>
      <c r="H283" s="160" t="s">
        <v>290</v>
      </c>
      <c r="I283" s="160" t="s">
        <v>291</v>
      </c>
      <c r="J283" s="160">
        <v>2</v>
      </c>
      <c r="K283" s="148">
        <f>7</f>
        <v>7</v>
      </c>
      <c r="L283" s="102">
        <f>IFERROR(IF(Tabella273032[[#This Row],[Data inizio]]="","",DATE($L$1,Tabella273032[[#This Row],[Colonna3]],Tabella273032[[#This Row],[Data inizio]])),"")</f>
        <v>44405</v>
      </c>
      <c r="M283" s="102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44406</v>
      </c>
      <c r="N283" s="77" t="str">
        <f>TEXT(Tabella273032[[#This Row],[Data piena inizio]],"ggg")</f>
        <v>mer</v>
      </c>
      <c r="O283" s="77" t="str">
        <f>TEXT(Tabella273032[[#This Row],[Data piena fine]],"ggg")</f>
        <v>gio</v>
      </c>
      <c r="P283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mer - gio</v>
      </c>
      <c r="Q283" s="90"/>
    </row>
    <row r="284" spans="2:17" ht="37.5" customHeight="1" x14ac:dyDescent="0.25">
      <c r="B284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28</v>
      </c>
      <c r="C284" s="133" t="str">
        <f t="shared" si="22"/>
        <v>Luglio</v>
      </c>
      <c r="D284" s="160"/>
      <c r="E284" s="160" t="s">
        <v>25</v>
      </c>
      <c r="F284" s="160">
        <v>28</v>
      </c>
      <c r="G284" s="161" t="s">
        <v>80</v>
      </c>
      <c r="H284" s="160" t="s">
        <v>508</v>
      </c>
      <c r="I284" s="160" t="s">
        <v>176</v>
      </c>
      <c r="J284" s="160">
        <v>3</v>
      </c>
      <c r="K284" s="148">
        <f>7</f>
        <v>7</v>
      </c>
      <c r="L284" s="102">
        <f>IFERROR(IF(Tabella273032[[#This Row],[Data inizio]]="","",DATE($L$1,Tabella273032[[#This Row],[Colonna3]],Tabella273032[[#This Row],[Data inizio]])),"")</f>
        <v>44405</v>
      </c>
      <c r="M284" s="102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84" s="77" t="str">
        <f>TEXT(Tabella273032[[#This Row],[Data piena inizio]],"ggg")</f>
        <v>mer</v>
      </c>
      <c r="O284" s="77" t="str">
        <f>TEXT(Tabella273032[[#This Row],[Data piena fine]],"ggg")</f>
        <v/>
      </c>
      <c r="P284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mer</v>
      </c>
    </row>
    <row r="285" spans="2:17" ht="37.5" customHeight="1" x14ac:dyDescent="0.25">
      <c r="B285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28</v>
      </c>
      <c r="C285" s="133" t="str">
        <f t="shared" si="22"/>
        <v>Luglio</v>
      </c>
      <c r="D285" s="160"/>
      <c r="E285" s="160" t="s">
        <v>23</v>
      </c>
      <c r="F285" s="160">
        <v>28</v>
      </c>
      <c r="G285" s="161" t="s">
        <v>80</v>
      </c>
      <c r="H285" s="160" t="s">
        <v>292</v>
      </c>
      <c r="I285" s="160" t="s">
        <v>176</v>
      </c>
      <c r="J285" s="160">
        <v>3</v>
      </c>
      <c r="K285" s="148">
        <f>7</f>
        <v>7</v>
      </c>
      <c r="L285" s="102">
        <f>IFERROR(IF(Tabella273032[[#This Row],[Data inizio]]="","",DATE($L$1,Tabella273032[[#This Row],[Colonna3]],Tabella273032[[#This Row],[Data inizio]])),"")</f>
        <v>44405</v>
      </c>
      <c r="M285" s="102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85" s="77" t="str">
        <f>TEXT(Tabella273032[[#This Row],[Data piena inizio]],"ggg")</f>
        <v>mer</v>
      </c>
      <c r="O285" s="77" t="str">
        <f>TEXT(Tabella273032[[#This Row],[Data piena fine]],"ggg")</f>
        <v/>
      </c>
      <c r="P285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mer</v>
      </c>
    </row>
    <row r="286" spans="2:17" ht="37.5" customHeight="1" x14ac:dyDescent="0.25">
      <c r="B286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28</v>
      </c>
      <c r="C286" s="133" t="str">
        <f t="shared" si="22"/>
        <v>Luglio</v>
      </c>
      <c r="D286" s="160"/>
      <c r="E286" s="160" t="s">
        <v>24</v>
      </c>
      <c r="F286" s="160">
        <v>28</v>
      </c>
      <c r="G286" s="161" t="s">
        <v>80</v>
      </c>
      <c r="H286" s="160" t="s">
        <v>293</v>
      </c>
      <c r="I286" s="160" t="s">
        <v>232</v>
      </c>
      <c r="J286" s="160">
        <v>4</v>
      </c>
      <c r="K286" s="148">
        <f>7</f>
        <v>7</v>
      </c>
      <c r="L286" s="102">
        <f>IFERROR(IF(Tabella273032[[#This Row],[Data inizio]]="","",DATE($L$1,Tabella273032[[#This Row],[Colonna3]],Tabella273032[[#This Row],[Data inizio]])),"")</f>
        <v>44405</v>
      </c>
      <c r="M286" s="102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86" s="77" t="str">
        <f>TEXT(Tabella273032[[#This Row],[Data piena inizio]],"ggg")</f>
        <v>mer</v>
      </c>
      <c r="O286" s="77" t="str">
        <f>TEXT(Tabella273032[[#This Row],[Data piena fine]],"ggg")</f>
        <v/>
      </c>
      <c r="P286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mer</v>
      </c>
    </row>
    <row r="287" spans="2:17" ht="37.5" customHeight="1" x14ac:dyDescent="0.25">
      <c r="B287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29 - 30</v>
      </c>
      <c r="C287" s="133" t="str">
        <f t="shared" si="22"/>
        <v>Luglio</v>
      </c>
      <c r="D287" s="160"/>
      <c r="E287" s="160" t="s">
        <v>19</v>
      </c>
      <c r="F287" s="160">
        <v>29</v>
      </c>
      <c r="G287" s="161">
        <v>30</v>
      </c>
      <c r="H287" s="160" t="s">
        <v>294</v>
      </c>
      <c r="I287" s="160" t="s">
        <v>295</v>
      </c>
      <c r="J287" s="160">
        <v>1</v>
      </c>
      <c r="K287" s="148">
        <f>7</f>
        <v>7</v>
      </c>
      <c r="L287" s="102">
        <f>IFERROR(IF(Tabella273032[[#This Row],[Data inizio]]="","",DATE($L$1,Tabella273032[[#This Row],[Colonna3]],Tabella273032[[#This Row],[Data inizio]])),"")</f>
        <v>44406</v>
      </c>
      <c r="M287" s="102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44407</v>
      </c>
      <c r="N287" s="77" t="str">
        <f>TEXT(Tabella273032[[#This Row],[Data piena inizio]],"ggg")</f>
        <v>gio</v>
      </c>
      <c r="O287" s="77" t="str">
        <f>TEXT(Tabella273032[[#This Row],[Data piena fine]],"ggg")</f>
        <v>ven</v>
      </c>
      <c r="P287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gio - ven</v>
      </c>
    </row>
    <row r="288" spans="2:17" ht="37.5" customHeight="1" x14ac:dyDescent="0.25">
      <c r="B288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29 - 30</v>
      </c>
      <c r="C288" s="133" t="str">
        <f t="shared" si="22"/>
        <v>Luglio</v>
      </c>
      <c r="D288" s="160"/>
      <c r="E288" s="160" t="s">
        <v>19</v>
      </c>
      <c r="F288" s="160">
        <v>29</v>
      </c>
      <c r="G288" s="161">
        <v>30</v>
      </c>
      <c r="H288" s="160" t="s">
        <v>296</v>
      </c>
      <c r="I288" s="160" t="s">
        <v>161</v>
      </c>
      <c r="J288" s="160">
        <v>4</v>
      </c>
      <c r="K288" s="148">
        <f>7</f>
        <v>7</v>
      </c>
      <c r="L288" s="102">
        <f>IFERROR(IF(Tabella273032[[#This Row],[Data inizio]]="","",DATE($L$1,Tabella273032[[#This Row],[Colonna3]],Tabella273032[[#This Row],[Data inizio]])),"")</f>
        <v>44406</v>
      </c>
      <c r="M288" s="102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>44407</v>
      </c>
      <c r="N288" s="77" t="str">
        <f>TEXT(Tabella273032[[#This Row],[Data piena inizio]],"ggg")</f>
        <v>gio</v>
      </c>
      <c r="O288" s="77" t="str">
        <f>TEXT(Tabella273032[[#This Row],[Data piena fine]],"ggg")</f>
        <v>ven</v>
      </c>
      <c r="P288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gio - ven</v>
      </c>
    </row>
    <row r="289" spans="1:16" ht="37.5" customHeight="1" x14ac:dyDescent="0.25">
      <c r="B289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29 - 1° agosto</v>
      </c>
      <c r="C289" s="133" t="str">
        <f t="shared" si="22"/>
        <v>Luglio</v>
      </c>
      <c r="D289" s="160"/>
      <c r="E289" s="160" t="s">
        <v>21</v>
      </c>
      <c r="F289" s="160">
        <v>29</v>
      </c>
      <c r="G289" s="161" t="s">
        <v>532</v>
      </c>
      <c r="H289" s="160" t="s">
        <v>297</v>
      </c>
      <c r="I289" s="160" t="s">
        <v>298</v>
      </c>
      <c r="J289" s="160">
        <v>6</v>
      </c>
      <c r="K289" s="148">
        <f>7</f>
        <v>7</v>
      </c>
      <c r="L289" s="102">
        <f>IFERROR(IF(Tabella273032[[#This Row],[Data inizio]]="","",DATE($L$1,Tabella273032[[#This Row],[Colonna3]],Tabella273032[[#This Row],[Data inizio]])),"")</f>
        <v>44406</v>
      </c>
      <c r="M289" s="102">
        <v>44409</v>
      </c>
      <c r="N289" s="77" t="str">
        <f>TEXT(Tabella273032[[#This Row],[Data piena inizio]],"ggg")</f>
        <v>gio</v>
      </c>
      <c r="O289" s="77" t="str">
        <f>TEXT(Tabella273032[[#This Row],[Data piena fine]],"ggg")</f>
        <v>dom</v>
      </c>
      <c r="P289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gio - dom</v>
      </c>
    </row>
    <row r="290" spans="1:16" ht="37.5" customHeight="1" x14ac:dyDescent="0.25">
      <c r="B290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30</v>
      </c>
      <c r="C290" s="133" t="str">
        <f t="shared" si="22"/>
        <v>Luglio</v>
      </c>
      <c r="D290" s="160"/>
      <c r="E290" s="160" t="s">
        <v>24</v>
      </c>
      <c r="F290" s="160">
        <v>30</v>
      </c>
      <c r="G290" s="161" t="s">
        <v>80</v>
      </c>
      <c r="H290" s="160" t="s">
        <v>509</v>
      </c>
      <c r="I290" s="160" t="s">
        <v>299</v>
      </c>
      <c r="J290" s="160">
        <v>3</v>
      </c>
      <c r="K290" s="148">
        <f>7</f>
        <v>7</v>
      </c>
      <c r="L290" s="102">
        <f>IFERROR(IF(Tabella273032[[#This Row],[Data inizio]]="","",DATE($L$1,Tabella273032[[#This Row],[Colonna3]],Tabella273032[[#This Row],[Data inizio]])),"")</f>
        <v>44407</v>
      </c>
      <c r="M290" s="102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90" s="77" t="str">
        <f>TEXT(Tabella273032[[#This Row],[Data piena inizio]],"ggg")</f>
        <v>ven</v>
      </c>
      <c r="O290" s="77" t="str">
        <f>TEXT(Tabella273032[[#This Row],[Data piena fine]],"ggg")</f>
        <v/>
      </c>
      <c r="P290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ven</v>
      </c>
    </row>
    <row r="291" spans="1:16" s="80" customFormat="1" ht="37.5" customHeight="1" x14ac:dyDescent="0.25">
      <c r="A291" s="129"/>
      <c r="B291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31</v>
      </c>
      <c r="C291" s="133" t="str">
        <f>"Luglio"</f>
        <v>Luglio</v>
      </c>
      <c r="D291" s="160"/>
      <c r="E291" s="160" t="s">
        <v>23</v>
      </c>
      <c r="F291" s="180">
        <v>31</v>
      </c>
      <c r="G291" s="161"/>
      <c r="H291" s="160" t="s">
        <v>471</v>
      </c>
      <c r="I291" s="160" t="s">
        <v>352</v>
      </c>
      <c r="J291" s="160">
        <v>7</v>
      </c>
      <c r="K291" s="148">
        <f>7</f>
        <v>7</v>
      </c>
      <c r="L291" s="102">
        <f>IFERROR(IF(Tabella273032[[#This Row],[Data inizio]]="","",DATE($L$1,Tabella273032[[#This Row],[Colonna3]],Tabella273032[[#This Row],[Data inizio]])),"")</f>
        <v>44408</v>
      </c>
      <c r="M291" s="102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91" s="77" t="str">
        <f>TEXT(Tabella273032[[#This Row],[Data piena inizio]],"ggg")</f>
        <v>sab</v>
      </c>
      <c r="O291" s="77" t="str">
        <f>TEXT(Tabella273032[[#This Row],[Data piena fine]],"ggg")</f>
        <v/>
      </c>
      <c r="P291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sab</v>
      </c>
    </row>
    <row r="292" spans="1:16" s="80" customFormat="1" ht="37.5" customHeight="1" x14ac:dyDescent="0.25">
      <c r="A292" s="129"/>
      <c r="B292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31</v>
      </c>
      <c r="C292" s="133" t="str">
        <f t="shared" si="22"/>
        <v>Luglio</v>
      </c>
      <c r="D292" s="160"/>
      <c r="E292" s="160" t="s">
        <v>25</v>
      </c>
      <c r="F292" s="160">
        <v>31</v>
      </c>
      <c r="G292" s="161"/>
      <c r="H292" s="160" t="s">
        <v>646</v>
      </c>
      <c r="I292" s="160" t="s">
        <v>327</v>
      </c>
      <c r="J292" s="160">
        <v>6</v>
      </c>
      <c r="K292" s="148">
        <f>7</f>
        <v>7</v>
      </c>
      <c r="L292" s="102">
        <f>IFERROR(IF(Tabella273032[[#This Row],[Data inizio]]="","",DATE($L$1,Tabella273032[[#This Row],[Colonna3]],Tabella273032[[#This Row],[Data inizio]])),"")</f>
        <v>44408</v>
      </c>
      <c r="M292" s="102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92" s="77" t="str">
        <f>TEXT(Tabella273032[[#This Row],[Data piena inizio]],"ggg")</f>
        <v>sab</v>
      </c>
      <c r="O292" s="77" t="str">
        <f>TEXT(Tabella273032[[#This Row],[Data piena fine]],"ggg")</f>
        <v/>
      </c>
      <c r="P292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sab</v>
      </c>
    </row>
    <row r="293" spans="1:16" ht="37.5" customHeight="1" x14ac:dyDescent="0.25">
      <c r="B293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31</v>
      </c>
      <c r="C293" s="133" t="str">
        <f>"Luglio"</f>
        <v>Luglio</v>
      </c>
      <c r="D293" s="160"/>
      <c r="E293" s="162" t="s">
        <v>23</v>
      </c>
      <c r="F293" s="186" t="s">
        <v>419</v>
      </c>
      <c r="G293" s="160"/>
      <c r="H293" s="160" t="s">
        <v>616</v>
      </c>
      <c r="I293" s="187" t="s">
        <v>259</v>
      </c>
      <c r="J293" s="160">
        <v>7</v>
      </c>
      <c r="K293" s="148">
        <f>7</f>
        <v>7</v>
      </c>
      <c r="L293" s="102">
        <f>IFERROR(IF(Tabella273032[[#This Row],[Data inizio]]="","",DATE($L$1,Tabella273032[[#This Row],[Colonna3]],Tabella273032[[#This Row],[Data inizio]])),"")</f>
        <v>44408</v>
      </c>
      <c r="M293" s="102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93" s="77" t="str">
        <f>TEXT(Tabella273032[[#This Row],[Data piena inizio]],"ggg")</f>
        <v>sab</v>
      </c>
      <c r="O293" s="77" t="str">
        <f>TEXT(Tabella273032[[#This Row],[Data piena fine]],"ggg")</f>
        <v/>
      </c>
      <c r="P293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sab</v>
      </c>
    </row>
    <row r="294" spans="1:16" ht="37.5" customHeight="1" x14ac:dyDescent="0.25">
      <c r="B294" s="133" t="str">
        <f>IF(Tabella273032[[#This Row],[Data inizio]]="","",IF(AND(Tabella273032[[#This Row],[Tipologia]]&lt;&gt;"",Tabella273032[[#This Row],[Data fine]]&lt;&gt;""),CONCATENATE(Tabella273032[[#This Row],[Data inizio]]," - ",Tabella273032[[#This Row],[Data fine]]),IF(AND(Tabella273032[[#This Row],[Tipologia]]&lt;&gt;"",Tabella273032[[#This Row],[Data fine]]=""),CONCATENATE(Tabella273032[[#This Row],[Data inizio]]))))</f>
        <v>31</v>
      </c>
      <c r="C294" s="133" t="str">
        <f>"Luglio"</f>
        <v>Luglio</v>
      </c>
      <c r="D294" s="173"/>
      <c r="E294" s="160" t="s">
        <v>23</v>
      </c>
      <c r="F294" s="180">
        <v>31</v>
      </c>
      <c r="G294" s="161"/>
      <c r="H294" s="160" t="s">
        <v>471</v>
      </c>
      <c r="I294" s="160" t="s">
        <v>327</v>
      </c>
      <c r="J294" s="160">
        <v>6</v>
      </c>
      <c r="K294" s="148">
        <f>7</f>
        <v>7</v>
      </c>
      <c r="L294" s="102">
        <f>IFERROR(IF(Tabella273032[[#This Row],[Data inizio]]="","",DATE($L$1,Tabella273032[[#This Row],[Colonna3]],Tabella273032[[#This Row],[Data inizio]])),"")</f>
        <v>44408</v>
      </c>
      <c r="M294" s="102" t="str">
        <f>IF(Tabella273032[[#This Row],[Data fine]]="1° Agosto",Tabella273032[[#This Row],[Data piena inizio]]+1,IF(Tabella273032[[#This Row],[Data fine]]="2 Agosto",Tabella273032[[#This Row],[Data piena inizio]]+2,IF(Tabella273032[[#This Row],[Data fine]]="3 Agosto",Tabella273032[[#This Row],[Data piena inizio]]+3,IF(Tabella273032[[#This Row],[Data fine]]="","",DATE($L$1,Tabella273032[[#This Row],[Colonna3]],Tabella273032[[#This Row],[Data fine]])))))</f>
        <v/>
      </c>
      <c r="N294" s="77" t="str">
        <f>TEXT(Tabella273032[[#This Row],[Data piena inizio]],"ggg")</f>
        <v>sab</v>
      </c>
      <c r="O294" s="77" t="str">
        <f>TEXT(Tabella273032[[#This Row],[Data piena fine]],"ggg")</f>
        <v/>
      </c>
      <c r="P294" s="77" t="str">
        <f>IFERROR(IF(AND(Tabella273032[[#This Row],[Giorno inizio]]="",Tabella273032[[#This Row],[Giorno fine]]=""),"",IF(Tabella273032[[#This Row],[Giorno fine]]="",Tabella273032[[#This Row],[Giorno inizio]],CONCATENATE(Tabella273032[[#This Row],[Giorno inizio]]," - ",Tabella273032[[#This Row],[Giorno fine]]))),””)</f>
        <v>sab</v>
      </c>
    </row>
    <row r="295" spans="1:16" ht="37.5" customHeight="1" x14ac:dyDescent="0.25">
      <c r="B295" s="132" t="s">
        <v>29</v>
      </c>
      <c r="C295" s="134" t="s">
        <v>35</v>
      </c>
      <c r="D295" s="164" t="s">
        <v>18</v>
      </c>
      <c r="E295" s="164" t="s">
        <v>17</v>
      </c>
      <c r="F295" s="165" t="s">
        <v>73</v>
      </c>
      <c r="G295" s="166" t="s">
        <v>74</v>
      </c>
      <c r="H295" s="167" t="s">
        <v>31</v>
      </c>
      <c r="I295" s="164" t="s">
        <v>10</v>
      </c>
      <c r="J295" s="164" t="s">
        <v>26</v>
      </c>
      <c r="K295" s="141" t="s">
        <v>454</v>
      </c>
      <c r="L295" s="104" t="s">
        <v>549</v>
      </c>
      <c r="M295" s="104" t="s">
        <v>550</v>
      </c>
      <c r="N295" s="104" t="s">
        <v>551</v>
      </c>
      <c r="O295" s="104" t="s">
        <v>552</v>
      </c>
      <c r="P295" s="104" t="s">
        <v>30</v>
      </c>
    </row>
    <row r="296" spans="1:16" ht="37.5" customHeight="1" x14ac:dyDescent="0.25">
      <c r="B296" s="133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/>
      </c>
      <c r="C296" s="134" t="str">
        <f t="shared" ref="C296" si="23">"Agosto"</f>
        <v>Agosto</v>
      </c>
      <c r="D296" s="156"/>
      <c r="E296" s="168"/>
      <c r="F296" s="168"/>
      <c r="G296" s="169" t="s">
        <v>80</v>
      </c>
      <c r="H296" s="170" t="s">
        <v>6</v>
      </c>
      <c r="I296" s="168"/>
      <c r="J296" s="171"/>
      <c r="K296" s="144">
        <f>8</f>
        <v>8</v>
      </c>
      <c r="L296" s="106" t="str">
        <f>IFERROR(IF(Tabella2733[[#This Row],[Data inizio]]="","",DATE($L$1,Tabella2733[[#This Row],[Colonna3]],Tabella2733[[#This Row],[Data inizio]])),"")</f>
        <v/>
      </c>
      <c r="M296" s="106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296" s="107" t="str">
        <f>TEXT(Tabella2733[[#This Row],[Data piena inizio]],"ggg")</f>
        <v/>
      </c>
      <c r="O296" s="105" t="str">
        <f>TEXT(Tabella2733[[#This Row],[Data piena fine]],"ggg")</f>
        <v/>
      </c>
      <c r="P296" s="105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/>
      </c>
    </row>
    <row r="297" spans="1:16" ht="37.5" customHeight="1" x14ac:dyDescent="0.25">
      <c r="B297" s="133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1</v>
      </c>
      <c r="C297" s="133" t="str">
        <f t="shared" ref="C297:C303" si="24">"Agosto"</f>
        <v>Agosto</v>
      </c>
      <c r="D297" s="188"/>
      <c r="E297" s="160" t="s">
        <v>23</v>
      </c>
      <c r="F297" s="160">
        <v>1</v>
      </c>
      <c r="G297" s="161" t="s">
        <v>80</v>
      </c>
      <c r="H297" s="160" t="s">
        <v>612</v>
      </c>
      <c r="I297" s="160" t="s">
        <v>206</v>
      </c>
      <c r="J297" s="160">
        <v>7</v>
      </c>
      <c r="K297" s="147">
        <f>8</f>
        <v>8</v>
      </c>
      <c r="L297" s="102">
        <f>IFERROR(IF(Tabella2733[[#This Row],[Data inizio]]="","",DATE($L$1,Tabella2733[[#This Row],[Colonna3]],Tabella2733[[#This Row],[Data inizio]])),"")</f>
        <v>44409</v>
      </c>
      <c r="M297" s="102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297" s="76" t="str">
        <f>TEXT(Tabella2733[[#This Row],[Data piena inizio]],"ggg")</f>
        <v>dom</v>
      </c>
      <c r="O297" s="76" t="str">
        <f>TEXT(Tabella2733[[#This Row],[Data piena fine]],"ggg")</f>
        <v/>
      </c>
      <c r="P297" s="76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dom</v>
      </c>
    </row>
    <row r="298" spans="1:16" ht="37.5" customHeight="1" x14ac:dyDescent="0.25">
      <c r="B298" s="133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</v>
      </c>
      <c r="C298" s="133" t="str">
        <f t="shared" si="24"/>
        <v>Agosto</v>
      </c>
      <c r="D298" s="160"/>
      <c r="E298" s="160" t="s">
        <v>24</v>
      </c>
      <c r="F298" s="160">
        <v>2</v>
      </c>
      <c r="G298" s="161" t="s">
        <v>80</v>
      </c>
      <c r="H298" s="160" t="s">
        <v>510</v>
      </c>
      <c r="I298" s="160" t="s">
        <v>544</v>
      </c>
      <c r="J298" s="160">
        <v>3</v>
      </c>
      <c r="K298" s="147">
        <f>8</f>
        <v>8</v>
      </c>
      <c r="L298" s="102">
        <f>IFERROR(IF(Tabella2733[[#This Row],[Data inizio]]="","",DATE($L$1,Tabella2733[[#This Row],[Colonna3]],Tabella2733[[#This Row],[Data inizio]])),"")</f>
        <v>44410</v>
      </c>
      <c r="M298" s="102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298" s="76" t="str">
        <f>TEXT(Tabella2733[[#This Row],[Data piena inizio]],"ggg")</f>
        <v>lun</v>
      </c>
      <c r="O298" s="76" t="str">
        <f>TEXT(Tabella2733[[#This Row],[Data piena fine]],"ggg")</f>
        <v/>
      </c>
      <c r="P298" s="76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lun</v>
      </c>
    </row>
    <row r="299" spans="1:16" ht="37.5" customHeight="1" x14ac:dyDescent="0.25">
      <c r="B299" s="133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2 - 3</v>
      </c>
      <c r="C299" s="133" t="str">
        <f>"Agosto"</f>
        <v>Agosto</v>
      </c>
      <c r="D299" s="160"/>
      <c r="E299" s="160" t="s">
        <v>19</v>
      </c>
      <c r="F299" s="180">
        <v>2</v>
      </c>
      <c r="G299" s="161" t="s">
        <v>393</v>
      </c>
      <c r="H299" s="189" t="s">
        <v>609</v>
      </c>
      <c r="I299" s="160" t="s">
        <v>607</v>
      </c>
      <c r="J299" s="160">
        <v>1</v>
      </c>
      <c r="K299" s="148">
        <f>8</f>
        <v>8</v>
      </c>
      <c r="L299" s="102">
        <f>IFERROR(IF(Tabella2733[[#This Row],[Data inizio]]="","",DATE($L$1,Tabella2733[[#This Row],[Colonna3]],Tabella2733[[#This Row],[Data inizio]])),"")</f>
        <v>44410</v>
      </c>
      <c r="M299" s="102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>44411</v>
      </c>
      <c r="N299" s="77" t="str">
        <f>TEXT(Tabella2733[[#This Row],[Data piena inizio]],"ggg")</f>
        <v>lun</v>
      </c>
      <c r="O299" s="77" t="str">
        <f>TEXT(Tabella2733[[#This Row],[Data piena fine]],"ggg")</f>
        <v>mar</v>
      </c>
      <c r="P299" s="77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lun - mar</v>
      </c>
    </row>
    <row r="300" spans="1:16" ht="37.5" customHeight="1" x14ac:dyDescent="0.25">
      <c r="B300" s="133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3</v>
      </c>
      <c r="C300" s="133" t="str">
        <f>"Agosto"</f>
        <v>Agosto</v>
      </c>
      <c r="D300" s="160"/>
      <c r="E300" s="160" t="s">
        <v>23</v>
      </c>
      <c r="F300" s="180">
        <v>3</v>
      </c>
      <c r="G300" s="161"/>
      <c r="H300" s="160" t="s">
        <v>471</v>
      </c>
      <c r="I300" s="160" t="s">
        <v>352</v>
      </c>
      <c r="J300" s="160">
        <v>7</v>
      </c>
      <c r="K300" s="148">
        <f>8</f>
        <v>8</v>
      </c>
      <c r="L300" s="102">
        <f>IFERROR(IF(Tabella2733[[#This Row],[Data inizio]]="","",DATE($L$1,Tabella2733[[#This Row],[Colonna3]],Tabella2733[[#This Row],[Data inizio]])),"")</f>
        <v>44411</v>
      </c>
      <c r="M300" s="102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00" s="77" t="str">
        <f>TEXT(Tabella2733[[#This Row],[Data piena inizio]],"ggg")</f>
        <v>mar</v>
      </c>
      <c r="O300" s="77" t="str">
        <f>TEXT(Tabella2733[[#This Row],[Data piena fine]],"ggg")</f>
        <v/>
      </c>
      <c r="P300" s="77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mar</v>
      </c>
    </row>
    <row r="301" spans="1:16" ht="37.5" customHeight="1" x14ac:dyDescent="0.25">
      <c r="B301" s="133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4 - 6</v>
      </c>
      <c r="C301" s="133" t="str">
        <f t="shared" si="24"/>
        <v>Agosto</v>
      </c>
      <c r="D301" s="160"/>
      <c r="E301" s="160" t="s">
        <v>72</v>
      </c>
      <c r="F301" s="160">
        <v>4</v>
      </c>
      <c r="G301" s="161">
        <v>6</v>
      </c>
      <c r="H301" s="160" t="s">
        <v>300</v>
      </c>
      <c r="I301" s="160" t="s">
        <v>60</v>
      </c>
      <c r="J301" s="160">
        <v>4</v>
      </c>
      <c r="K301" s="147">
        <f>8</f>
        <v>8</v>
      </c>
      <c r="L301" s="102">
        <f>IFERROR(IF(Tabella2733[[#This Row],[Data inizio]]="","",DATE($L$1,Tabella2733[[#This Row],[Colonna3]],Tabella2733[[#This Row],[Data inizio]])),"")</f>
        <v>44412</v>
      </c>
      <c r="M301" s="102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>44414</v>
      </c>
      <c r="N301" s="76" t="str">
        <f>TEXT(Tabella2733[[#This Row],[Data piena inizio]],"ggg")</f>
        <v>mer</v>
      </c>
      <c r="O301" s="76" t="str">
        <f>TEXT(Tabella2733[[#This Row],[Data piena fine]],"ggg")</f>
        <v>ven</v>
      </c>
      <c r="P301" s="76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mer - ven</v>
      </c>
    </row>
    <row r="302" spans="1:16" ht="37.5" customHeight="1" x14ac:dyDescent="0.25">
      <c r="B302" s="133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5</v>
      </c>
      <c r="C302" s="133" t="str">
        <f t="shared" si="24"/>
        <v>Agosto</v>
      </c>
      <c r="D302" s="160"/>
      <c r="E302" s="160" t="s">
        <v>24</v>
      </c>
      <c r="F302" s="160">
        <v>5</v>
      </c>
      <c r="G302" s="161" t="s">
        <v>80</v>
      </c>
      <c r="H302" s="160" t="s">
        <v>112</v>
      </c>
      <c r="I302" s="160" t="s">
        <v>301</v>
      </c>
      <c r="J302" s="160">
        <v>1</v>
      </c>
      <c r="K302" s="147">
        <f>8</f>
        <v>8</v>
      </c>
      <c r="L302" s="102">
        <f>IFERROR(IF(Tabella2733[[#This Row],[Data inizio]]="","",DATE($L$1,Tabella2733[[#This Row],[Colonna3]],Tabella2733[[#This Row],[Data inizio]])),"")</f>
        <v>44413</v>
      </c>
      <c r="M302" s="102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02" s="76" t="str">
        <f>TEXT(Tabella2733[[#This Row],[Data piena inizio]],"ggg")</f>
        <v>gio</v>
      </c>
      <c r="O302" s="76" t="str">
        <f>TEXT(Tabella2733[[#This Row],[Data piena fine]],"ggg")</f>
        <v/>
      </c>
      <c r="P302" s="76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gio</v>
      </c>
    </row>
    <row r="303" spans="1:16" ht="37.5" customHeight="1" x14ac:dyDescent="0.25">
      <c r="B303" s="133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5</v>
      </c>
      <c r="C303" s="133" t="str">
        <f t="shared" si="24"/>
        <v>Agosto</v>
      </c>
      <c r="D303" s="160"/>
      <c r="E303" s="160" t="s">
        <v>24</v>
      </c>
      <c r="F303" s="160">
        <v>5</v>
      </c>
      <c r="G303" s="161" t="s">
        <v>80</v>
      </c>
      <c r="H303" s="160" t="s">
        <v>302</v>
      </c>
      <c r="I303" s="160" t="s">
        <v>303</v>
      </c>
      <c r="J303" s="160">
        <v>3</v>
      </c>
      <c r="K303" s="147">
        <f>8</f>
        <v>8</v>
      </c>
      <c r="L303" s="102">
        <f>IFERROR(IF(Tabella2733[[#This Row],[Data inizio]]="","",DATE($L$1,Tabella2733[[#This Row],[Colonna3]],Tabella2733[[#This Row],[Data inizio]])),"")</f>
        <v>44413</v>
      </c>
      <c r="M303" s="102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03" s="76" t="str">
        <f>TEXT(Tabella2733[[#This Row],[Data piena inizio]],"ggg")</f>
        <v>gio</v>
      </c>
      <c r="O303" s="76" t="str">
        <f>TEXT(Tabella2733[[#This Row],[Data piena fine]],"ggg")</f>
        <v/>
      </c>
      <c r="P303" s="76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gio</v>
      </c>
    </row>
    <row r="304" spans="1:16" ht="37.5" customHeight="1" x14ac:dyDescent="0.25">
      <c r="B304" s="133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5</v>
      </c>
      <c r="C304" s="133" t="str">
        <f>"Agosto"</f>
        <v>Agosto</v>
      </c>
      <c r="D304" s="173"/>
      <c r="E304" s="160" t="s">
        <v>24</v>
      </c>
      <c r="F304" s="160">
        <v>5</v>
      </c>
      <c r="G304" s="161" t="s">
        <v>80</v>
      </c>
      <c r="H304" s="160" t="s">
        <v>112</v>
      </c>
      <c r="I304" s="160" t="s">
        <v>253</v>
      </c>
      <c r="J304" s="160">
        <v>7</v>
      </c>
      <c r="K304" s="148">
        <f>8</f>
        <v>8</v>
      </c>
      <c r="L304" s="102">
        <f>IFERROR(IF(Tabella2733[[#This Row],[Data inizio]]="","",DATE($L$1,Tabella2733[[#This Row],[Colonna3]],Tabella2733[[#This Row],[Data inizio]])),"")</f>
        <v>44413</v>
      </c>
      <c r="M304" s="102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04" s="77" t="str">
        <f>TEXT(Tabella2733[[#This Row],[Data piena inizio]],"ggg")</f>
        <v>gio</v>
      </c>
      <c r="O304" s="77" t="str">
        <f>TEXT(Tabella2733[[#This Row],[Data piena fine]],"ggg")</f>
        <v/>
      </c>
      <c r="P304" s="77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gio</v>
      </c>
    </row>
    <row r="305" spans="2:16" ht="37.5" customHeight="1" x14ac:dyDescent="0.25">
      <c r="B305" s="133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6 - 7</v>
      </c>
      <c r="C305" s="133" t="str">
        <f t="shared" ref="C305:C314" si="25">"Agosto"</f>
        <v>Agosto</v>
      </c>
      <c r="D305" s="160"/>
      <c r="E305" s="160" t="s">
        <v>19</v>
      </c>
      <c r="F305" s="160">
        <v>6</v>
      </c>
      <c r="G305" s="161">
        <v>7</v>
      </c>
      <c r="H305" s="160" t="s">
        <v>304</v>
      </c>
      <c r="I305" s="160" t="s">
        <v>303</v>
      </c>
      <c r="J305" s="160">
        <v>3</v>
      </c>
      <c r="K305" s="147">
        <f>8</f>
        <v>8</v>
      </c>
      <c r="L305" s="102">
        <f>IFERROR(IF(Tabella2733[[#This Row],[Data inizio]]="","",DATE($L$1,Tabella2733[[#This Row],[Colonna3]],Tabella2733[[#This Row],[Data inizio]])),"")</f>
        <v>44414</v>
      </c>
      <c r="M305" s="102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>44415</v>
      </c>
      <c r="N305" s="76" t="str">
        <f>TEXT(Tabella2733[[#This Row],[Data piena inizio]],"ggg")</f>
        <v>ven</v>
      </c>
      <c r="O305" s="76" t="str">
        <f>TEXT(Tabella2733[[#This Row],[Data piena fine]],"ggg")</f>
        <v>sab</v>
      </c>
      <c r="P305" s="76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ven - sab</v>
      </c>
    </row>
    <row r="306" spans="2:16" ht="37.5" customHeight="1" x14ac:dyDescent="0.25">
      <c r="B306" s="133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7</v>
      </c>
      <c r="C306" s="133" t="str">
        <f>"Agosto"</f>
        <v>Agosto</v>
      </c>
      <c r="D306" s="160"/>
      <c r="E306" s="160" t="s">
        <v>25</v>
      </c>
      <c r="F306" s="160">
        <v>7</v>
      </c>
      <c r="G306" s="161" t="s">
        <v>80</v>
      </c>
      <c r="H306" s="160" t="s">
        <v>305</v>
      </c>
      <c r="I306" s="160" t="s">
        <v>133</v>
      </c>
      <c r="J306" s="160">
        <v>4</v>
      </c>
      <c r="K306" s="147">
        <f>8</f>
        <v>8</v>
      </c>
      <c r="L306" s="102">
        <f>IFERROR(IF(Tabella2733[[#This Row],[Data inizio]]="","",DATE($L$1,Tabella2733[[#This Row],[Colonna3]],Tabella2733[[#This Row],[Data inizio]])),"")</f>
        <v>44415</v>
      </c>
      <c r="M306" s="102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06" s="76" t="str">
        <f>TEXT(Tabella2733[[#This Row],[Data piena inizio]],"ggg")</f>
        <v>sab</v>
      </c>
      <c r="O306" s="76" t="str">
        <f>TEXT(Tabella2733[[#This Row],[Data piena fine]],"ggg")</f>
        <v/>
      </c>
      <c r="P306" s="76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sab</v>
      </c>
    </row>
    <row r="307" spans="2:16" ht="37.5" customHeight="1" x14ac:dyDescent="0.25">
      <c r="B307" s="133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7</v>
      </c>
      <c r="C307" s="133" t="str">
        <f t="shared" si="25"/>
        <v>Agosto</v>
      </c>
      <c r="D307" s="160"/>
      <c r="E307" s="160" t="s">
        <v>24</v>
      </c>
      <c r="F307" s="160">
        <v>7</v>
      </c>
      <c r="G307" s="161" t="s">
        <v>80</v>
      </c>
      <c r="H307" s="160" t="s">
        <v>112</v>
      </c>
      <c r="I307" s="160" t="s">
        <v>50</v>
      </c>
      <c r="J307" s="160">
        <v>6</v>
      </c>
      <c r="K307" s="147">
        <f>8</f>
        <v>8</v>
      </c>
      <c r="L307" s="102">
        <f>IFERROR(IF(Tabella2733[[#This Row],[Data inizio]]="","",DATE($L$1,Tabella2733[[#This Row],[Colonna3]],Tabella2733[[#This Row],[Data inizio]])),"")</f>
        <v>44415</v>
      </c>
      <c r="M307" s="102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07" s="76" t="str">
        <f>TEXT(Tabella2733[[#This Row],[Data piena inizio]],"ggg")</f>
        <v>sab</v>
      </c>
      <c r="O307" s="76" t="str">
        <f>TEXT(Tabella2733[[#This Row],[Data piena fine]],"ggg")</f>
        <v/>
      </c>
      <c r="P307" s="76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sab</v>
      </c>
    </row>
    <row r="308" spans="2:16" ht="37.5" customHeight="1" x14ac:dyDescent="0.25">
      <c r="B308" s="133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7 - 8</v>
      </c>
      <c r="C308" s="133" t="str">
        <f t="shared" si="25"/>
        <v>Agosto</v>
      </c>
      <c r="D308" s="160"/>
      <c r="E308" s="160" t="s">
        <v>19</v>
      </c>
      <c r="F308" s="160">
        <v>7</v>
      </c>
      <c r="G308" s="161">
        <v>8</v>
      </c>
      <c r="H308" s="160" t="s">
        <v>306</v>
      </c>
      <c r="I308" s="160" t="s">
        <v>253</v>
      </c>
      <c r="J308" s="160">
        <v>7</v>
      </c>
      <c r="K308" s="147">
        <f>8</f>
        <v>8</v>
      </c>
      <c r="L308" s="102">
        <f>IFERROR(IF(Tabella2733[[#This Row],[Data inizio]]="","",DATE($L$1,Tabella2733[[#This Row],[Colonna3]],Tabella2733[[#This Row],[Data inizio]])),"")</f>
        <v>44415</v>
      </c>
      <c r="M308" s="102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>44416</v>
      </c>
      <c r="N308" s="76" t="str">
        <f>TEXT(Tabella2733[[#This Row],[Data piena inizio]],"ggg")</f>
        <v>sab</v>
      </c>
      <c r="O308" s="76" t="str">
        <f>TEXT(Tabella2733[[#This Row],[Data piena fine]],"ggg")</f>
        <v>dom</v>
      </c>
      <c r="P308" s="76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sab - dom</v>
      </c>
    </row>
    <row r="309" spans="2:16" ht="37.5" customHeight="1" x14ac:dyDescent="0.25">
      <c r="B309" s="133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7</v>
      </c>
      <c r="C309" s="133" t="str">
        <f>"Agosto"</f>
        <v>Agosto</v>
      </c>
      <c r="D309" s="160"/>
      <c r="E309" s="160" t="s">
        <v>23</v>
      </c>
      <c r="F309" s="180">
        <v>7</v>
      </c>
      <c r="G309" s="161"/>
      <c r="H309" s="160" t="s">
        <v>617</v>
      </c>
      <c r="I309" s="160" t="s">
        <v>259</v>
      </c>
      <c r="J309" s="160">
        <v>7</v>
      </c>
      <c r="K309" s="148">
        <f>8</f>
        <v>8</v>
      </c>
      <c r="L309" s="102">
        <f>IFERROR(IF(Tabella2733[[#This Row],[Data inizio]]="","",DATE($L$1,Tabella2733[[#This Row],[Colonna3]],Tabella2733[[#This Row],[Data inizio]])),"")</f>
        <v>44415</v>
      </c>
      <c r="M309" s="102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09" s="77" t="str">
        <f>TEXT(Tabella2733[[#This Row],[Data piena inizio]],"ggg")</f>
        <v>sab</v>
      </c>
      <c r="O309" s="77" t="str">
        <f>TEXT(Tabella2733[[#This Row],[Data piena fine]],"ggg")</f>
        <v/>
      </c>
      <c r="P309" s="77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sab</v>
      </c>
    </row>
    <row r="310" spans="2:16" ht="37.5" customHeight="1" x14ac:dyDescent="0.25">
      <c r="B310" s="133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8</v>
      </c>
      <c r="C310" s="133" t="str">
        <f>"Agosto"</f>
        <v>Agosto</v>
      </c>
      <c r="D310" s="160"/>
      <c r="E310" s="160" t="s">
        <v>23</v>
      </c>
      <c r="F310" s="180">
        <v>8</v>
      </c>
      <c r="G310" s="161"/>
      <c r="H310" s="160" t="s">
        <v>618</v>
      </c>
      <c r="I310" s="160" t="s">
        <v>259</v>
      </c>
      <c r="J310" s="160">
        <v>7</v>
      </c>
      <c r="K310" s="148">
        <f>8</f>
        <v>8</v>
      </c>
      <c r="L310" s="102">
        <f>IFERROR(IF(Tabella2733[[#This Row],[Data inizio]]="","",DATE($L$1,Tabella2733[[#This Row],[Colonna3]],Tabella2733[[#This Row],[Data inizio]])),"")</f>
        <v>44416</v>
      </c>
      <c r="M310" s="102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10" s="77" t="str">
        <f>TEXT(Tabella2733[[#This Row],[Data piena inizio]],"ggg")</f>
        <v>dom</v>
      </c>
      <c r="O310" s="77" t="str">
        <f>TEXT(Tabella2733[[#This Row],[Data piena fine]],"ggg")</f>
        <v/>
      </c>
      <c r="P310" s="77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dom</v>
      </c>
    </row>
    <row r="311" spans="2:16" ht="37.5" customHeight="1" x14ac:dyDescent="0.25">
      <c r="B311" s="133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10</v>
      </c>
      <c r="C311" s="133" t="str">
        <f t="shared" si="25"/>
        <v>Agosto</v>
      </c>
      <c r="D311" s="160"/>
      <c r="E311" s="160" t="s">
        <v>24</v>
      </c>
      <c r="F311" s="160">
        <v>10</v>
      </c>
      <c r="G311" s="161" t="s">
        <v>80</v>
      </c>
      <c r="H311" s="160" t="s">
        <v>511</v>
      </c>
      <c r="I311" s="160" t="s">
        <v>161</v>
      </c>
      <c r="J311" s="160">
        <v>4</v>
      </c>
      <c r="K311" s="147">
        <f>8</f>
        <v>8</v>
      </c>
      <c r="L311" s="102">
        <f>IFERROR(IF(Tabella2733[[#This Row],[Data inizio]]="","",DATE($L$1,Tabella2733[[#This Row],[Colonna3]],Tabella2733[[#This Row],[Data inizio]])),"")</f>
        <v>44418</v>
      </c>
      <c r="M311" s="102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11" s="76" t="str">
        <f>TEXT(Tabella2733[[#This Row],[Data piena inizio]],"ggg")</f>
        <v>mar</v>
      </c>
      <c r="O311" s="76" t="str">
        <f>TEXT(Tabella2733[[#This Row],[Data piena fine]],"ggg")</f>
        <v/>
      </c>
      <c r="P311" s="76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mar</v>
      </c>
    </row>
    <row r="312" spans="2:16" ht="37.5" customHeight="1" x14ac:dyDescent="0.25">
      <c r="B312" s="133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10</v>
      </c>
      <c r="C312" s="133" t="str">
        <f t="shared" si="25"/>
        <v>Agosto</v>
      </c>
      <c r="D312" s="173"/>
      <c r="E312" s="160" t="s">
        <v>25</v>
      </c>
      <c r="F312" s="160">
        <v>10</v>
      </c>
      <c r="G312" s="161" t="s">
        <v>80</v>
      </c>
      <c r="H312" s="160" t="s">
        <v>626</v>
      </c>
      <c r="I312" s="160" t="s">
        <v>172</v>
      </c>
      <c r="J312" s="160">
        <v>7</v>
      </c>
      <c r="K312" s="147">
        <f>8</f>
        <v>8</v>
      </c>
      <c r="L312" s="102">
        <f>IFERROR(IF(Tabella2733[[#This Row],[Data inizio]]="","",DATE($L$1,Tabella2733[[#This Row],[Colonna3]],Tabella2733[[#This Row],[Data inizio]])),"")</f>
        <v>44418</v>
      </c>
      <c r="M312" s="102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12" s="76" t="str">
        <f>TEXT(Tabella2733[[#This Row],[Data piena inizio]],"ggg")</f>
        <v>mar</v>
      </c>
      <c r="O312" s="76" t="str">
        <f>TEXT(Tabella2733[[#This Row],[Data piena fine]],"ggg")</f>
        <v/>
      </c>
      <c r="P312" s="76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mar</v>
      </c>
    </row>
    <row r="313" spans="2:16" ht="37.5" customHeight="1" x14ac:dyDescent="0.25">
      <c r="B313" s="133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11</v>
      </c>
      <c r="C313" s="133" t="str">
        <f t="shared" si="25"/>
        <v>Agosto</v>
      </c>
      <c r="D313" s="160"/>
      <c r="E313" s="160" t="s">
        <v>25</v>
      </c>
      <c r="F313" s="160">
        <v>11</v>
      </c>
      <c r="G313" s="161" t="s">
        <v>80</v>
      </c>
      <c r="H313" s="160" t="s">
        <v>514</v>
      </c>
      <c r="I313" s="160" t="s">
        <v>314</v>
      </c>
      <c r="J313" s="160">
        <v>7</v>
      </c>
      <c r="K313" s="147">
        <f>8</f>
        <v>8</v>
      </c>
      <c r="L313" s="102">
        <f>IFERROR(IF(Tabella2733[[#This Row],[Data inizio]]="","",DATE($L$1,Tabella2733[[#This Row],[Colonna3]],Tabella2733[[#This Row],[Data inizio]])),"")</f>
        <v>44419</v>
      </c>
      <c r="M313" s="102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13" s="76" t="str">
        <f>TEXT(Tabella2733[[#This Row],[Data piena inizio]],"ggg")</f>
        <v>mer</v>
      </c>
      <c r="O313" s="76" t="str">
        <f>TEXT(Tabella2733[[#This Row],[Data piena fine]],"ggg")</f>
        <v/>
      </c>
      <c r="P313" s="76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mer</v>
      </c>
    </row>
    <row r="314" spans="2:16" ht="37.5" customHeight="1" x14ac:dyDescent="0.25">
      <c r="B314" s="133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11 - 12</v>
      </c>
      <c r="C314" s="133" t="str">
        <f t="shared" si="25"/>
        <v>Agosto</v>
      </c>
      <c r="D314" s="160"/>
      <c r="E314" s="160" t="s">
        <v>19</v>
      </c>
      <c r="F314" s="160">
        <v>11</v>
      </c>
      <c r="G314" s="161">
        <v>12</v>
      </c>
      <c r="H314" s="160" t="s">
        <v>513</v>
      </c>
      <c r="I314" s="160" t="s">
        <v>161</v>
      </c>
      <c r="J314" s="160">
        <v>4</v>
      </c>
      <c r="K314" s="149">
        <f>8</f>
        <v>8</v>
      </c>
      <c r="L314" s="103">
        <f>IFERROR(IF(Tabella2733[[#This Row],[Data inizio]]="","",DATE($L$1,Tabella2733[[#This Row],[Colonna3]],Tabella2733[[#This Row],[Data inizio]])),"")</f>
        <v>44419</v>
      </c>
      <c r="M314" s="103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>44420</v>
      </c>
      <c r="N314" s="101" t="str">
        <f>TEXT(Tabella2733[[#This Row],[Data piena inizio]],"ggg")</f>
        <v>mer</v>
      </c>
      <c r="O314" s="101" t="str">
        <f>TEXT(Tabella2733[[#This Row],[Data piena fine]],"ggg")</f>
        <v>gio</v>
      </c>
      <c r="P314" s="101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mer - gio</v>
      </c>
    </row>
    <row r="315" spans="2:16" ht="37.5" customHeight="1" x14ac:dyDescent="0.25">
      <c r="B315" s="133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11 - 12</v>
      </c>
      <c r="C315" s="133" t="str">
        <f>"Agosto"</f>
        <v>Agosto</v>
      </c>
      <c r="D315" s="173"/>
      <c r="E315" s="160" t="s">
        <v>22</v>
      </c>
      <c r="F315" s="180">
        <v>11</v>
      </c>
      <c r="G315" s="161" t="s">
        <v>424</v>
      </c>
      <c r="H315" s="160" t="s">
        <v>619</v>
      </c>
      <c r="I315" s="160" t="s">
        <v>111</v>
      </c>
      <c r="J315" s="160">
        <v>6</v>
      </c>
      <c r="K315" s="148">
        <f>8</f>
        <v>8</v>
      </c>
      <c r="L315" s="102">
        <f>IFERROR(IF(Tabella2733[[#This Row],[Data inizio]]="","",DATE($L$1,Tabella2733[[#This Row],[Colonna3]],Tabella2733[[#This Row],[Data inizio]])),"")</f>
        <v>44419</v>
      </c>
      <c r="M315" s="102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>44420</v>
      </c>
      <c r="N315" s="77" t="str">
        <f>TEXT(Tabella2733[[#This Row],[Data piena inizio]],"ggg")</f>
        <v>mer</v>
      </c>
      <c r="O315" s="77" t="str">
        <f>TEXT(Tabella2733[[#This Row],[Data piena fine]],"ggg")</f>
        <v>gio</v>
      </c>
      <c r="P315" s="77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mer - gio</v>
      </c>
    </row>
    <row r="316" spans="2:16" ht="37.5" customHeight="1" x14ac:dyDescent="0.25">
      <c r="B316" s="133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12</v>
      </c>
      <c r="C316" s="133" t="str">
        <f t="shared" ref="C316:C341" si="26">"Agosto"</f>
        <v>Agosto</v>
      </c>
      <c r="D316" s="160"/>
      <c r="E316" s="160" t="s">
        <v>24</v>
      </c>
      <c r="F316" s="160">
        <v>12</v>
      </c>
      <c r="G316" s="161" t="s">
        <v>80</v>
      </c>
      <c r="H316" s="160" t="s">
        <v>647</v>
      </c>
      <c r="I316" s="160" t="s">
        <v>314</v>
      </c>
      <c r="J316" s="160">
        <v>7</v>
      </c>
      <c r="K316" s="148">
        <f>8</f>
        <v>8</v>
      </c>
      <c r="L316" s="102">
        <f>IFERROR(IF(Tabella2733[[#This Row],[Data inizio]]="","",DATE($L$1,Tabella2733[[#This Row],[Colonna3]],Tabella2733[[#This Row],[Data inizio]])),"")</f>
        <v>44420</v>
      </c>
      <c r="M316" s="102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16" s="77" t="str">
        <f>TEXT(Tabella2733[[#This Row],[Data piena inizio]],"ggg")</f>
        <v>gio</v>
      </c>
      <c r="O316" s="77" t="str">
        <f>TEXT(Tabella2733[[#This Row],[Data piena fine]],"ggg")</f>
        <v/>
      </c>
      <c r="P316" s="77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gio</v>
      </c>
    </row>
    <row r="317" spans="2:16" ht="37.5" customHeight="1" x14ac:dyDescent="0.25">
      <c r="B317" s="133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15</v>
      </c>
      <c r="C317" s="133" t="str">
        <f>"Agosto"</f>
        <v>Agosto</v>
      </c>
      <c r="D317" s="160"/>
      <c r="E317" s="160" t="s">
        <v>23</v>
      </c>
      <c r="F317" s="180">
        <v>15</v>
      </c>
      <c r="G317" s="161"/>
      <c r="H317" s="160" t="s">
        <v>636</v>
      </c>
      <c r="I317" s="160" t="s">
        <v>640</v>
      </c>
      <c r="J317" s="160">
        <v>7</v>
      </c>
      <c r="K317" s="148">
        <f>8</f>
        <v>8</v>
      </c>
      <c r="L317" s="102">
        <f>IFERROR(IF(Tabella2733[[#This Row],[Data inizio]]="","",DATE($L$1,Tabella2733[[#This Row],[Colonna3]],Tabella2733[[#This Row],[Data inizio]])),"")</f>
        <v>44423</v>
      </c>
      <c r="M317" s="102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17" s="77" t="str">
        <f>TEXT(Tabella2733[[#This Row],[Data piena inizio]],"ggg")</f>
        <v>dom</v>
      </c>
      <c r="O317" s="77" t="str">
        <f>TEXT(Tabella2733[[#This Row],[Data piena fine]],"ggg")</f>
        <v/>
      </c>
      <c r="P317" s="77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dom</v>
      </c>
    </row>
    <row r="318" spans="2:16" ht="37.5" customHeight="1" x14ac:dyDescent="0.25">
      <c r="B318" s="133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17</v>
      </c>
      <c r="C318" s="133" t="str">
        <f>"Agosto"</f>
        <v>Agosto</v>
      </c>
      <c r="D318" s="173"/>
      <c r="E318" s="160" t="s">
        <v>25</v>
      </c>
      <c r="F318" s="180">
        <v>17</v>
      </c>
      <c r="G318" s="161"/>
      <c r="H318" s="160" t="s">
        <v>516</v>
      </c>
      <c r="I318" s="160" t="s">
        <v>490</v>
      </c>
      <c r="J318" s="160">
        <v>4</v>
      </c>
      <c r="K318" s="148">
        <f>8</f>
        <v>8</v>
      </c>
      <c r="L318" s="102">
        <f>IFERROR(IF(Tabella2733[[#This Row],[Data inizio]]="","",DATE($L$1,Tabella2733[[#This Row],[Colonna3]],Tabella2733[[#This Row],[Data inizio]])),"")</f>
        <v>44425</v>
      </c>
      <c r="M318" s="102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18" s="77" t="str">
        <f>TEXT(Tabella2733[[#This Row],[Data piena inizio]],"ggg")</f>
        <v>mar</v>
      </c>
      <c r="O318" s="77" t="str">
        <f>TEXT(Tabella2733[[#This Row],[Data piena fine]],"ggg")</f>
        <v/>
      </c>
      <c r="P318" s="77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mar</v>
      </c>
    </row>
    <row r="319" spans="2:16" ht="37.5" customHeight="1" x14ac:dyDescent="0.25">
      <c r="B319" s="133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18 - 20</v>
      </c>
      <c r="C319" s="133" t="str">
        <f t="shared" si="26"/>
        <v>Agosto</v>
      </c>
      <c r="D319" s="160"/>
      <c r="E319" s="160" t="s">
        <v>61</v>
      </c>
      <c r="F319" s="160">
        <v>18</v>
      </c>
      <c r="G319" s="161">
        <v>20</v>
      </c>
      <c r="H319" s="160" t="s">
        <v>309</v>
      </c>
      <c r="I319" s="160" t="s">
        <v>310</v>
      </c>
      <c r="J319" s="160">
        <v>1</v>
      </c>
      <c r="K319" s="148">
        <f>8</f>
        <v>8</v>
      </c>
      <c r="L319" s="102">
        <f>IFERROR(IF(Tabella2733[[#This Row],[Data inizio]]="","",DATE($L$1,Tabella2733[[#This Row],[Colonna3]],Tabella2733[[#This Row],[Data inizio]])),"")</f>
        <v>44426</v>
      </c>
      <c r="M319" s="102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>44428</v>
      </c>
      <c r="N319" s="77" t="str">
        <f>TEXT(Tabella2733[[#This Row],[Data piena inizio]],"ggg")</f>
        <v>mer</v>
      </c>
      <c r="O319" s="77" t="str">
        <f>TEXT(Tabella2733[[#This Row],[Data piena fine]],"ggg")</f>
        <v>ven</v>
      </c>
      <c r="P319" s="77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mer - ven</v>
      </c>
    </row>
    <row r="320" spans="2:16" ht="37.5" customHeight="1" x14ac:dyDescent="0.25">
      <c r="B320" s="133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18</v>
      </c>
      <c r="C320" s="133" t="str">
        <f t="shared" si="26"/>
        <v>Agosto</v>
      </c>
      <c r="D320" s="160"/>
      <c r="E320" s="160" t="s">
        <v>25</v>
      </c>
      <c r="F320" s="160">
        <v>18</v>
      </c>
      <c r="G320" s="161" t="s">
        <v>80</v>
      </c>
      <c r="H320" s="160" t="s">
        <v>311</v>
      </c>
      <c r="I320" s="160" t="s">
        <v>232</v>
      </c>
      <c r="J320" s="160">
        <v>4</v>
      </c>
      <c r="K320" s="148">
        <f>8</f>
        <v>8</v>
      </c>
      <c r="L320" s="102">
        <f>IFERROR(IF(Tabella2733[[#This Row],[Data inizio]]="","",DATE($L$1,Tabella2733[[#This Row],[Colonna3]],Tabella2733[[#This Row],[Data inizio]])),"")</f>
        <v>44426</v>
      </c>
      <c r="M320" s="102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20" s="77" t="str">
        <f>TEXT(Tabella2733[[#This Row],[Data piena inizio]],"ggg")</f>
        <v>mer</v>
      </c>
      <c r="O320" s="77" t="str">
        <f>TEXT(Tabella2733[[#This Row],[Data piena fine]],"ggg")</f>
        <v/>
      </c>
      <c r="P320" s="77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mer</v>
      </c>
    </row>
    <row r="321" spans="1:17" ht="37.5" customHeight="1" x14ac:dyDescent="0.25">
      <c r="B321" s="133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19 - 21</v>
      </c>
      <c r="C321" s="133" t="str">
        <f t="shared" si="26"/>
        <v>Agosto</v>
      </c>
      <c r="D321" s="160"/>
      <c r="E321" s="160" t="s">
        <v>68</v>
      </c>
      <c r="F321" s="160">
        <v>19</v>
      </c>
      <c r="G321" s="161">
        <v>21</v>
      </c>
      <c r="H321" s="160" t="s">
        <v>312</v>
      </c>
      <c r="I321" s="160" t="s">
        <v>313</v>
      </c>
      <c r="J321" s="160">
        <v>3</v>
      </c>
      <c r="K321" s="148">
        <f>8</f>
        <v>8</v>
      </c>
      <c r="L321" s="102">
        <f>IFERROR(IF(Tabella2733[[#This Row],[Data inizio]]="","",DATE($L$1,Tabella2733[[#This Row],[Colonna3]],Tabella2733[[#This Row],[Data inizio]])),"")</f>
        <v>44427</v>
      </c>
      <c r="M321" s="102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>44429</v>
      </c>
      <c r="N321" s="77" t="str">
        <f>TEXT(Tabella2733[[#This Row],[Data piena inizio]],"ggg")</f>
        <v>gio</v>
      </c>
      <c r="O321" s="77" t="str">
        <f>TEXT(Tabella2733[[#This Row],[Data piena fine]],"ggg")</f>
        <v>sab</v>
      </c>
      <c r="P321" s="77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gio - sab</v>
      </c>
    </row>
    <row r="322" spans="1:17" ht="37.5" customHeight="1" x14ac:dyDescent="0.25">
      <c r="B322" s="133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22</v>
      </c>
      <c r="C322" s="133" t="str">
        <f t="shared" si="26"/>
        <v>Agosto</v>
      </c>
      <c r="D322" s="160"/>
      <c r="E322" s="160" t="s">
        <v>24</v>
      </c>
      <c r="F322" s="160">
        <v>22</v>
      </c>
      <c r="G322" s="161" t="s">
        <v>80</v>
      </c>
      <c r="H322" s="160" t="s">
        <v>112</v>
      </c>
      <c r="I322" s="160" t="s">
        <v>291</v>
      </c>
      <c r="J322" s="160">
        <v>2</v>
      </c>
      <c r="K322" s="148">
        <f>8</f>
        <v>8</v>
      </c>
      <c r="L322" s="102">
        <f>IFERROR(IF(Tabella2733[[#This Row],[Data inizio]]="","",DATE($L$1,Tabella2733[[#This Row],[Colonna3]],Tabella2733[[#This Row],[Data inizio]])),"")</f>
        <v>44430</v>
      </c>
      <c r="M322" s="102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22" s="77" t="str">
        <f>TEXT(Tabella2733[[#This Row],[Data piena inizio]],"ggg")</f>
        <v>dom</v>
      </c>
      <c r="O322" s="77" t="str">
        <f>TEXT(Tabella2733[[#This Row],[Data piena fine]],"ggg")</f>
        <v/>
      </c>
      <c r="P322" s="77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dom</v>
      </c>
    </row>
    <row r="323" spans="1:17" ht="37.5" customHeight="1" x14ac:dyDescent="0.25">
      <c r="B323" s="133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22</v>
      </c>
      <c r="C323" s="133" t="str">
        <f t="shared" si="26"/>
        <v>Agosto</v>
      </c>
      <c r="D323" s="160" t="s">
        <v>656</v>
      </c>
      <c r="E323" s="160" t="s">
        <v>25</v>
      </c>
      <c r="F323" s="160">
        <v>22</v>
      </c>
      <c r="G323" s="161" t="s">
        <v>80</v>
      </c>
      <c r="H323" s="160" t="s">
        <v>515</v>
      </c>
      <c r="I323" s="160" t="s">
        <v>327</v>
      </c>
      <c r="J323" s="160">
        <v>6</v>
      </c>
      <c r="K323" s="148">
        <f>8</f>
        <v>8</v>
      </c>
      <c r="L323" s="102">
        <f>IFERROR(IF(Tabella2733[[#This Row],[Data inizio]]="","",DATE($L$1,Tabella2733[[#This Row],[Colonna3]],Tabella2733[[#This Row],[Data inizio]])),"")</f>
        <v>44430</v>
      </c>
      <c r="M323" s="102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23" s="77" t="str">
        <f>TEXT(Tabella2733[[#This Row],[Data piena inizio]],"ggg")</f>
        <v>dom</v>
      </c>
      <c r="O323" s="77" t="str">
        <f>TEXT(Tabella2733[[#This Row],[Data piena fine]],"ggg")</f>
        <v/>
      </c>
      <c r="P323" s="77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dom</v>
      </c>
      <c r="Q323" s="90"/>
    </row>
    <row r="324" spans="1:17" s="80" customFormat="1" ht="37.5" customHeight="1" x14ac:dyDescent="0.25">
      <c r="A324" s="129"/>
      <c r="B324" s="133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22</v>
      </c>
      <c r="C324" s="133" t="str">
        <f>"Agosto"</f>
        <v>Agosto</v>
      </c>
      <c r="D324" s="160"/>
      <c r="E324" s="160" t="s">
        <v>23</v>
      </c>
      <c r="F324" s="180">
        <v>22</v>
      </c>
      <c r="G324" s="161"/>
      <c r="H324" s="160" t="s">
        <v>648</v>
      </c>
      <c r="I324" s="160" t="s">
        <v>172</v>
      </c>
      <c r="J324" s="160">
        <v>7</v>
      </c>
      <c r="K324" s="148">
        <f>8</f>
        <v>8</v>
      </c>
      <c r="L324" s="102">
        <f>IFERROR(IF(Tabella2733[[#This Row],[Data inizio]]="","",DATE($L$1,Tabella2733[[#This Row],[Colonna3]],Tabella2733[[#This Row],[Data inizio]])),"")</f>
        <v>44430</v>
      </c>
      <c r="M324" s="102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24" s="77" t="str">
        <f>TEXT(Tabella2733[[#This Row],[Data piena inizio]],"ggg")</f>
        <v>dom</v>
      </c>
      <c r="O324" s="77" t="str">
        <f>TEXT(Tabella2733[[#This Row],[Data piena fine]],"ggg")</f>
        <v/>
      </c>
      <c r="P324" s="77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dom</v>
      </c>
      <c r="Q324" s="112"/>
    </row>
    <row r="325" spans="1:17" s="80" customFormat="1" ht="37.5" customHeight="1" x14ac:dyDescent="0.25">
      <c r="A325" s="129"/>
      <c r="B325" s="133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22</v>
      </c>
      <c r="C325" s="133" t="str">
        <f>"Agosto"</f>
        <v>Agosto</v>
      </c>
      <c r="D325" s="160"/>
      <c r="E325" s="160" t="s">
        <v>23</v>
      </c>
      <c r="F325" s="180">
        <v>22</v>
      </c>
      <c r="G325" s="161"/>
      <c r="H325" s="160" t="s">
        <v>649</v>
      </c>
      <c r="I325" s="160" t="s">
        <v>206</v>
      </c>
      <c r="J325" s="160">
        <v>7</v>
      </c>
      <c r="K325" s="148">
        <f>8</f>
        <v>8</v>
      </c>
      <c r="L325" s="102">
        <f>IFERROR(IF(Tabella2733[[#This Row],[Data inizio]]="","",DATE($L$1,Tabella2733[[#This Row],[Colonna3]],Tabella2733[[#This Row],[Data inizio]])),"")</f>
        <v>44430</v>
      </c>
      <c r="M325" s="102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25" s="77" t="str">
        <f>TEXT(Tabella2733[[#This Row],[Data piena inizio]],"ggg")</f>
        <v>dom</v>
      </c>
      <c r="O325" s="77" t="str">
        <f>TEXT(Tabella2733[[#This Row],[Data piena fine]],"ggg")</f>
        <v/>
      </c>
      <c r="P325" s="77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dom</v>
      </c>
    </row>
    <row r="326" spans="1:17" ht="37.5" customHeight="1" x14ac:dyDescent="0.25">
      <c r="B326" s="133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24 - 26</v>
      </c>
      <c r="C326" s="133" t="str">
        <f t="shared" si="26"/>
        <v>Agosto</v>
      </c>
      <c r="D326" s="160"/>
      <c r="E326" s="160" t="s">
        <v>21</v>
      </c>
      <c r="F326" s="160">
        <v>24</v>
      </c>
      <c r="G326" s="161">
        <v>26</v>
      </c>
      <c r="H326" s="160" t="s">
        <v>316</v>
      </c>
      <c r="I326" s="160" t="s">
        <v>250</v>
      </c>
      <c r="J326" s="160">
        <v>5</v>
      </c>
      <c r="K326" s="148">
        <f>8</f>
        <v>8</v>
      </c>
      <c r="L326" s="102">
        <f>IFERROR(IF(Tabella2733[[#This Row],[Data inizio]]="","",DATE($L$1,Tabella2733[[#This Row],[Colonna3]],Tabella2733[[#This Row],[Data inizio]])),"")</f>
        <v>44432</v>
      </c>
      <c r="M326" s="102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>44434</v>
      </c>
      <c r="N326" s="77" t="str">
        <f>TEXT(Tabella2733[[#This Row],[Data piena inizio]],"ggg")</f>
        <v>mar</v>
      </c>
      <c r="O326" s="77" t="str">
        <f>TEXT(Tabella2733[[#This Row],[Data piena fine]],"ggg")</f>
        <v>gio</v>
      </c>
      <c r="P326" s="77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mar - gio</v>
      </c>
    </row>
    <row r="327" spans="1:17" ht="37.5" customHeight="1" x14ac:dyDescent="0.25">
      <c r="B327" s="133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24 - 26</v>
      </c>
      <c r="C327" s="133" t="str">
        <f t="shared" si="26"/>
        <v>Agosto</v>
      </c>
      <c r="D327" s="160"/>
      <c r="E327" s="160" t="s">
        <v>21</v>
      </c>
      <c r="F327" s="160">
        <v>24</v>
      </c>
      <c r="G327" s="161">
        <v>26</v>
      </c>
      <c r="H327" s="160" t="s">
        <v>317</v>
      </c>
      <c r="I327" s="160" t="s">
        <v>217</v>
      </c>
      <c r="J327" s="160">
        <v>5</v>
      </c>
      <c r="K327" s="148">
        <f>8</f>
        <v>8</v>
      </c>
      <c r="L327" s="102">
        <f>IFERROR(IF(Tabella2733[[#This Row],[Data inizio]]="","",DATE($L$1,Tabella2733[[#This Row],[Colonna3]],Tabella2733[[#This Row],[Data inizio]])),"")</f>
        <v>44432</v>
      </c>
      <c r="M327" s="102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>44434</v>
      </c>
      <c r="N327" s="77" t="str">
        <f>TEXT(Tabella2733[[#This Row],[Data piena inizio]],"ggg")</f>
        <v>mar</v>
      </c>
      <c r="O327" s="77" t="str">
        <f>TEXT(Tabella2733[[#This Row],[Data piena fine]],"ggg")</f>
        <v>gio</v>
      </c>
      <c r="P327" s="77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mar - gio</v>
      </c>
    </row>
    <row r="328" spans="1:17" ht="37.5" customHeight="1" x14ac:dyDescent="0.25">
      <c r="B328" s="133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24 - 26</v>
      </c>
      <c r="C328" s="133" t="str">
        <f t="shared" si="26"/>
        <v>Agosto</v>
      </c>
      <c r="D328" s="160"/>
      <c r="E328" s="160" t="s">
        <v>21</v>
      </c>
      <c r="F328" s="160">
        <v>24</v>
      </c>
      <c r="G328" s="161">
        <v>26</v>
      </c>
      <c r="H328" s="160" t="s">
        <v>318</v>
      </c>
      <c r="I328" s="160" t="s">
        <v>319</v>
      </c>
      <c r="J328" s="160">
        <v>5</v>
      </c>
      <c r="K328" s="148">
        <f>8</f>
        <v>8</v>
      </c>
      <c r="L328" s="102">
        <f>IFERROR(IF(Tabella2733[[#This Row],[Data inizio]]="","",DATE($L$1,Tabella2733[[#This Row],[Colonna3]],Tabella2733[[#This Row],[Data inizio]])),"")</f>
        <v>44432</v>
      </c>
      <c r="M328" s="102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>44434</v>
      </c>
      <c r="N328" s="77" t="str">
        <f>TEXT(Tabella2733[[#This Row],[Data piena inizio]],"ggg")</f>
        <v>mar</v>
      </c>
      <c r="O328" s="77" t="str">
        <f>TEXT(Tabella2733[[#This Row],[Data piena fine]],"ggg")</f>
        <v>gio</v>
      </c>
      <c r="P328" s="77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mar - gio</v>
      </c>
    </row>
    <row r="329" spans="1:17" ht="37.5" customHeight="1" x14ac:dyDescent="0.25">
      <c r="B329" s="133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27</v>
      </c>
      <c r="C329" s="133" t="str">
        <f t="shared" si="26"/>
        <v>Agosto</v>
      </c>
      <c r="D329" s="160"/>
      <c r="E329" s="160" t="s">
        <v>25</v>
      </c>
      <c r="F329" s="160">
        <v>27</v>
      </c>
      <c r="G329" s="161" t="s">
        <v>80</v>
      </c>
      <c r="H329" s="160" t="s">
        <v>305</v>
      </c>
      <c r="I329" s="160" t="s">
        <v>320</v>
      </c>
      <c r="J329" s="160">
        <v>3</v>
      </c>
      <c r="K329" s="148">
        <f>8</f>
        <v>8</v>
      </c>
      <c r="L329" s="102">
        <f>IFERROR(IF(Tabella2733[[#This Row],[Data inizio]]="","",DATE($L$1,Tabella2733[[#This Row],[Colonna3]],Tabella2733[[#This Row],[Data inizio]])),"")</f>
        <v>44435</v>
      </c>
      <c r="M329" s="102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29" s="77" t="str">
        <f>TEXT(Tabella2733[[#This Row],[Data piena inizio]],"ggg")</f>
        <v>ven</v>
      </c>
      <c r="O329" s="77" t="str">
        <f>TEXT(Tabella2733[[#This Row],[Data piena fine]],"ggg")</f>
        <v/>
      </c>
      <c r="P329" s="77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ven</v>
      </c>
    </row>
    <row r="330" spans="1:17" s="90" customFormat="1" ht="37.5" customHeight="1" x14ac:dyDescent="0.25">
      <c r="A330" s="129"/>
      <c r="B330" s="133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28</v>
      </c>
      <c r="C330" s="133" t="str">
        <f>"Agosto"</f>
        <v>Agosto</v>
      </c>
      <c r="D330" s="160"/>
      <c r="E330" s="160" t="s">
        <v>23</v>
      </c>
      <c r="F330" s="180">
        <v>28</v>
      </c>
      <c r="G330" s="161"/>
      <c r="H330" s="160" t="s">
        <v>648</v>
      </c>
      <c r="I330" s="160" t="s">
        <v>172</v>
      </c>
      <c r="J330" s="160"/>
      <c r="K330" s="148">
        <f>8</f>
        <v>8</v>
      </c>
      <c r="L330" s="102">
        <f>IFERROR(IF(Tabella2733[[#This Row],[Data inizio]]="","",DATE($L$1,Tabella2733[[#This Row],[Colonna3]],Tabella2733[[#This Row],[Data inizio]])),"")</f>
        <v>44436</v>
      </c>
      <c r="M330" s="102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30" s="77" t="str">
        <f>TEXT(Tabella2733[[#This Row],[Data piena inizio]],"ggg")</f>
        <v>sab</v>
      </c>
      <c r="O330" s="77" t="str">
        <f>TEXT(Tabella2733[[#This Row],[Data piena fine]],"ggg")</f>
        <v/>
      </c>
      <c r="P330" s="77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sab</v>
      </c>
    </row>
    <row r="331" spans="1:17" ht="37.5" customHeight="1" x14ac:dyDescent="0.25">
      <c r="B331" s="133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28</v>
      </c>
      <c r="C331" s="133" t="str">
        <f t="shared" si="26"/>
        <v>Agosto</v>
      </c>
      <c r="D331" s="160"/>
      <c r="E331" s="160" t="s">
        <v>24</v>
      </c>
      <c r="F331" s="160">
        <v>28</v>
      </c>
      <c r="G331" s="161" t="s">
        <v>80</v>
      </c>
      <c r="H331" s="160" t="s">
        <v>66</v>
      </c>
      <c r="I331" s="160" t="s">
        <v>321</v>
      </c>
      <c r="J331" s="160">
        <v>5</v>
      </c>
      <c r="K331" s="148">
        <f>8</f>
        <v>8</v>
      </c>
      <c r="L331" s="102">
        <f>IFERROR(IF(Tabella2733[[#This Row],[Data inizio]]="","",DATE($L$1,Tabella2733[[#This Row],[Colonna3]],Tabella2733[[#This Row],[Data inizio]])),"")</f>
        <v>44436</v>
      </c>
      <c r="M331" s="102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31" s="77" t="str">
        <f>TEXT(Tabella2733[[#This Row],[Data piena inizio]],"ggg")</f>
        <v>sab</v>
      </c>
      <c r="O331" s="77" t="str">
        <f>TEXT(Tabella2733[[#This Row],[Data piena fine]],"ggg")</f>
        <v/>
      </c>
      <c r="P331" s="77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sab</v>
      </c>
    </row>
    <row r="332" spans="1:17" ht="37.5" customHeight="1" x14ac:dyDescent="0.25">
      <c r="B332" s="133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28</v>
      </c>
      <c r="C332" s="133" t="str">
        <f>"Agosto"</f>
        <v>Agosto</v>
      </c>
      <c r="D332" s="160"/>
      <c r="E332" s="160" t="s">
        <v>23</v>
      </c>
      <c r="F332" s="180">
        <v>28</v>
      </c>
      <c r="G332" s="161"/>
      <c r="H332" s="160" t="s">
        <v>643</v>
      </c>
      <c r="I332" s="160" t="s">
        <v>635</v>
      </c>
      <c r="J332" s="160">
        <v>7</v>
      </c>
      <c r="K332" s="148">
        <f>8</f>
        <v>8</v>
      </c>
      <c r="L332" s="102">
        <f>IFERROR(IF(Tabella2733[[#This Row],[Data inizio]]="","",DATE($L$1,Tabella2733[[#This Row],[Colonna3]],Tabella2733[[#This Row],[Data inizio]])),"")</f>
        <v>44436</v>
      </c>
      <c r="M332" s="102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32" s="77" t="str">
        <f>TEXT(Tabella2733[[#This Row],[Data piena inizio]],"ggg")</f>
        <v>sab</v>
      </c>
      <c r="O332" s="77" t="str">
        <f>TEXT(Tabella2733[[#This Row],[Data piena fine]],"ggg")</f>
        <v/>
      </c>
      <c r="P332" s="77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sab</v>
      </c>
    </row>
    <row r="333" spans="1:17" ht="37.5" customHeight="1" x14ac:dyDescent="0.25">
      <c r="B333" s="133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29 - 31</v>
      </c>
      <c r="C333" s="133" t="str">
        <f t="shared" si="26"/>
        <v>Agosto</v>
      </c>
      <c r="D333" s="160"/>
      <c r="E333" s="160" t="s">
        <v>36</v>
      </c>
      <c r="F333" s="160">
        <v>29</v>
      </c>
      <c r="G333" s="161">
        <v>31</v>
      </c>
      <c r="H333" s="160" t="s">
        <v>322</v>
      </c>
      <c r="I333" s="160" t="s">
        <v>186</v>
      </c>
      <c r="J333" s="160">
        <v>1</v>
      </c>
      <c r="K333" s="148">
        <f>8</f>
        <v>8</v>
      </c>
      <c r="L333" s="102">
        <f>IFERROR(IF(Tabella2733[[#This Row],[Data inizio]]="","",DATE($L$1,Tabella2733[[#This Row],[Colonna3]],Tabella2733[[#This Row],[Data inizio]])),"")</f>
        <v>44437</v>
      </c>
      <c r="M333" s="102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>44439</v>
      </c>
      <c r="N333" s="77" t="str">
        <f>TEXT(Tabella2733[[#This Row],[Data piena inizio]],"ggg")</f>
        <v>dom</v>
      </c>
      <c r="O333" s="77" t="str">
        <f>TEXT(Tabella2733[[#This Row],[Data piena fine]],"ggg")</f>
        <v>mar</v>
      </c>
      <c r="P333" s="77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dom - mar</v>
      </c>
    </row>
    <row r="334" spans="1:17" ht="37.5" customHeight="1" x14ac:dyDescent="0.25">
      <c r="B334" s="133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29</v>
      </c>
      <c r="C334" s="133" t="str">
        <f t="shared" si="26"/>
        <v>Agosto</v>
      </c>
      <c r="D334" s="160"/>
      <c r="E334" s="160" t="s">
        <v>23</v>
      </c>
      <c r="F334" s="160">
        <v>29</v>
      </c>
      <c r="G334" s="161"/>
      <c r="H334" s="160" t="s">
        <v>471</v>
      </c>
      <c r="I334" s="160" t="s">
        <v>127</v>
      </c>
      <c r="J334" s="160">
        <v>4</v>
      </c>
      <c r="K334" s="148">
        <f>8</f>
        <v>8</v>
      </c>
      <c r="L334" s="102">
        <f>IFERROR(IF(Tabella2733[[#This Row],[Data inizio]]="","",DATE($L$1,Tabella2733[[#This Row],[Colonna3]],Tabella2733[[#This Row],[Data inizio]])),"")</f>
        <v>44437</v>
      </c>
      <c r="M334" s="102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34" s="77" t="str">
        <f>TEXT(Tabella2733[[#This Row],[Data piena inizio]],"ggg")</f>
        <v>dom</v>
      </c>
      <c r="O334" s="77" t="str">
        <f>TEXT(Tabella2733[[#This Row],[Data piena fine]],"ggg")</f>
        <v/>
      </c>
      <c r="P334" s="77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dom</v>
      </c>
    </row>
    <row r="335" spans="1:17" ht="37.5" customHeight="1" x14ac:dyDescent="0.25">
      <c r="B335" s="133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29 - 31</v>
      </c>
      <c r="C335" s="133" t="str">
        <f t="shared" si="26"/>
        <v>Agosto</v>
      </c>
      <c r="D335" s="160"/>
      <c r="E335" s="160" t="s">
        <v>36</v>
      </c>
      <c r="F335" s="160">
        <v>29</v>
      </c>
      <c r="G335" s="161">
        <v>31</v>
      </c>
      <c r="H335" s="160" t="s">
        <v>323</v>
      </c>
      <c r="I335" s="160" t="s">
        <v>62</v>
      </c>
      <c r="J335" s="160">
        <v>3</v>
      </c>
      <c r="K335" s="148">
        <f>8</f>
        <v>8</v>
      </c>
      <c r="L335" s="102">
        <f>IFERROR(IF(Tabella2733[[#This Row],[Data inizio]]="","",DATE($L$1,Tabella2733[[#This Row],[Colonna3]],Tabella2733[[#This Row],[Data inizio]])),"")</f>
        <v>44437</v>
      </c>
      <c r="M335" s="102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>44439</v>
      </c>
      <c r="N335" s="77" t="str">
        <f>TEXT(Tabella2733[[#This Row],[Data piena inizio]],"ggg")</f>
        <v>dom</v>
      </c>
      <c r="O335" s="77" t="str">
        <f>TEXT(Tabella2733[[#This Row],[Data piena fine]],"ggg")</f>
        <v>mar</v>
      </c>
      <c r="P335" s="77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dom - mar</v>
      </c>
    </row>
    <row r="336" spans="1:17" ht="37.5" customHeight="1" x14ac:dyDescent="0.25">
      <c r="B336" s="133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29</v>
      </c>
      <c r="C336" s="133" t="str">
        <f t="shared" si="26"/>
        <v>Agosto</v>
      </c>
      <c r="D336" s="160"/>
      <c r="E336" s="160" t="s">
        <v>24</v>
      </c>
      <c r="F336" s="160">
        <v>29</v>
      </c>
      <c r="G336" s="161" t="s">
        <v>80</v>
      </c>
      <c r="H336" s="160" t="s">
        <v>324</v>
      </c>
      <c r="I336" s="160" t="s">
        <v>325</v>
      </c>
      <c r="J336" s="160">
        <v>3</v>
      </c>
      <c r="K336" s="148">
        <f>8</f>
        <v>8</v>
      </c>
      <c r="L336" s="102">
        <f>IFERROR(IF(Tabella2733[[#This Row],[Data inizio]]="","",DATE($L$1,Tabella2733[[#This Row],[Colonna3]],Tabella2733[[#This Row],[Data inizio]])),"")</f>
        <v>44437</v>
      </c>
      <c r="M336" s="102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36" s="77" t="str">
        <f>TEXT(Tabella2733[[#This Row],[Data piena inizio]],"ggg")</f>
        <v>dom</v>
      </c>
      <c r="O336" s="77" t="str">
        <f>TEXT(Tabella2733[[#This Row],[Data piena fine]],"ggg")</f>
        <v/>
      </c>
      <c r="P336" s="77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dom</v>
      </c>
    </row>
    <row r="337" spans="2:16" ht="37.5" customHeight="1" x14ac:dyDescent="0.25">
      <c r="B337" s="133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29</v>
      </c>
      <c r="C337" s="133" t="str">
        <f t="shared" si="26"/>
        <v>Agosto</v>
      </c>
      <c r="D337" s="160"/>
      <c r="E337" s="160" t="s">
        <v>24</v>
      </c>
      <c r="F337" s="160">
        <v>29</v>
      </c>
      <c r="G337" s="161" t="s">
        <v>80</v>
      </c>
      <c r="H337" s="160" t="s">
        <v>326</v>
      </c>
      <c r="I337" s="160" t="s">
        <v>327</v>
      </c>
      <c r="J337" s="160">
        <v>6</v>
      </c>
      <c r="K337" s="148">
        <f>8</f>
        <v>8</v>
      </c>
      <c r="L337" s="102">
        <f>IFERROR(IF(Tabella2733[[#This Row],[Data inizio]]="","",DATE($L$1,Tabella2733[[#This Row],[Colonna3]],Tabella2733[[#This Row],[Data inizio]])),"")</f>
        <v>44437</v>
      </c>
      <c r="M337" s="102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37" s="77" t="str">
        <f>TEXT(Tabella2733[[#This Row],[Data piena inizio]],"ggg")</f>
        <v>dom</v>
      </c>
      <c r="O337" s="77" t="str">
        <f>TEXT(Tabella2733[[#This Row],[Data piena fine]],"ggg")</f>
        <v/>
      </c>
      <c r="P337" s="77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dom</v>
      </c>
    </row>
    <row r="338" spans="2:16" ht="37.5" customHeight="1" x14ac:dyDescent="0.25">
      <c r="B338" s="133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29</v>
      </c>
      <c r="C338" s="133" t="str">
        <f>"Agosto"</f>
        <v>Agosto</v>
      </c>
      <c r="D338" s="188"/>
      <c r="E338" s="160" t="s">
        <v>23</v>
      </c>
      <c r="F338" s="180">
        <v>29</v>
      </c>
      <c r="G338" s="161"/>
      <c r="H338" s="160" t="s">
        <v>653</v>
      </c>
      <c r="I338" s="160" t="s">
        <v>259</v>
      </c>
      <c r="J338" s="160">
        <v>7</v>
      </c>
      <c r="K338" s="148">
        <f>8</f>
        <v>8</v>
      </c>
      <c r="L338" s="102">
        <f>IFERROR(IF(Tabella2733[[#This Row],[Data inizio]]="","",DATE($L$1,Tabella2733[[#This Row],[Colonna3]],Tabella2733[[#This Row],[Data inizio]])),"")</f>
        <v>44437</v>
      </c>
      <c r="M338" s="102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38" s="77" t="str">
        <f>TEXT(Tabella2733[[#This Row],[Data piena inizio]],"ggg")</f>
        <v>dom</v>
      </c>
      <c r="O338" s="77" t="str">
        <f>TEXT(Tabella2733[[#This Row],[Data piena fine]],"ggg")</f>
        <v/>
      </c>
      <c r="P338" s="77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dom</v>
      </c>
    </row>
    <row r="339" spans="2:16" ht="38.25" customHeight="1" x14ac:dyDescent="0.25">
      <c r="B339" s="133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30</v>
      </c>
      <c r="C339" s="133" t="str">
        <f t="shared" si="26"/>
        <v>Agosto</v>
      </c>
      <c r="D339" s="160"/>
      <c r="E339" s="160" t="s">
        <v>24</v>
      </c>
      <c r="F339" s="160">
        <v>30</v>
      </c>
      <c r="G339" s="161" t="s">
        <v>80</v>
      </c>
      <c r="H339" s="160" t="s">
        <v>112</v>
      </c>
      <c r="I339" s="160" t="s">
        <v>241</v>
      </c>
      <c r="J339" s="160">
        <v>2</v>
      </c>
      <c r="K339" s="148">
        <f>8</f>
        <v>8</v>
      </c>
      <c r="L339" s="102">
        <f>IFERROR(IF(Tabella2733[[#This Row],[Data inizio]]="","",DATE($L$1,Tabella2733[[#This Row],[Colonna3]],Tabella2733[[#This Row],[Data inizio]])),"")</f>
        <v>44438</v>
      </c>
      <c r="M339" s="102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39" s="77" t="str">
        <f>TEXT(Tabella2733[[#This Row],[Data piena inizio]],"ggg")</f>
        <v>lun</v>
      </c>
      <c r="O339" s="77" t="str">
        <f>TEXT(Tabella2733[[#This Row],[Data piena fine]],"ggg")</f>
        <v/>
      </c>
      <c r="P339" s="77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lun</v>
      </c>
    </row>
    <row r="340" spans="2:16" ht="37.5" customHeight="1" x14ac:dyDescent="0.25">
      <c r="B340" s="133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30 - 31</v>
      </c>
      <c r="C340" s="133" t="str">
        <f t="shared" si="26"/>
        <v>Agosto</v>
      </c>
      <c r="D340" s="160"/>
      <c r="E340" s="160" t="s">
        <v>22</v>
      </c>
      <c r="F340" s="160">
        <v>30</v>
      </c>
      <c r="G340" s="161">
        <v>31</v>
      </c>
      <c r="H340" s="160" t="s">
        <v>328</v>
      </c>
      <c r="I340" s="160" t="s">
        <v>132</v>
      </c>
      <c r="J340" s="160">
        <v>4</v>
      </c>
      <c r="K340" s="148">
        <f>8</f>
        <v>8</v>
      </c>
      <c r="L340" s="102">
        <f>IFERROR(IF(Tabella2733[[#This Row],[Data inizio]]="","",DATE($L$1,Tabella2733[[#This Row],[Colonna3]],Tabella2733[[#This Row],[Data inizio]])),"")</f>
        <v>44438</v>
      </c>
      <c r="M340" s="102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>44439</v>
      </c>
      <c r="N340" s="77" t="str">
        <f>TEXT(Tabella2733[[#This Row],[Data piena inizio]],"ggg")</f>
        <v>lun</v>
      </c>
      <c r="O340" s="77" t="str">
        <f>TEXT(Tabella2733[[#This Row],[Data piena fine]],"ggg")</f>
        <v>mar</v>
      </c>
      <c r="P340" s="77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lun - mar</v>
      </c>
    </row>
    <row r="341" spans="2:16" ht="37.5" customHeight="1" x14ac:dyDescent="0.25">
      <c r="B341" s="133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31</v>
      </c>
      <c r="C341" s="133" t="str">
        <f t="shared" si="26"/>
        <v>Agosto</v>
      </c>
      <c r="D341" s="190" t="s">
        <v>656</v>
      </c>
      <c r="E341" s="160" t="s">
        <v>24</v>
      </c>
      <c r="F341" s="160">
        <v>31</v>
      </c>
      <c r="G341" s="161" t="s">
        <v>80</v>
      </c>
      <c r="H341" s="160" t="s">
        <v>329</v>
      </c>
      <c r="I341" s="160" t="s">
        <v>235</v>
      </c>
      <c r="J341" s="160">
        <v>3</v>
      </c>
      <c r="K341" s="148">
        <f>8</f>
        <v>8</v>
      </c>
      <c r="L341" s="102">
        <f>IFERROR(IF(Tabella2733[[#This Row],[Data inizio]]="","",DATE($L$1,Tabella2733[[#This Row],[Colonna3]],Tabella2733[[#This Row],[Data inizio]])),"")</f>
        <v>44439</v>
      </c>
      <c r="M341" s="102" t="str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/>
      </c>
      <c r="N341" s="77" t="str">
        <f>TEXT(Tabella2733[[#This Row],[Data piena inizio]],"ggg")</f>
        <v>mar</v>
      </c>
      <c r="O341" s="77" t="str">
        <f>TEXT(Tabella2733[[#This Row],[Data piena fine]],"ggg")</f>
        <v/>
      </c>
      <c r="P341" s="77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mar</v>
      </c>
    </row>
    <row r="342" spans="2:16" ht="37.5" customHeight="1" x14ac:dyDescent="0.25">
      <c r="B342" s="133" t="str">
        <f>IF(Tabella2733[[#This Row],[Data inizio]]="","",IF(AND(Tabella2733[[#This Row],[Tipologia]]&lt;&gt;"",Tabella2733[[#This Row],[Data fine]]&lt;&gt;""),CONCATENATE(Tabella2733[[#This Row],[Data inizio]]," - ",Tabella2733[[#This Row],[Data fine]]),IF(AND(Tabella2733[[#This Row],[Tipologia]]&lt;&gt;"",Tabella2733[[#This Row],[Data fine]]=""),CONCATENATE(Tabella2733[[#This Row],[Data inizio]]))))</f>
        <v>31 - 1° Sett.</v>
      </c>
      <c r="C342" s="133" t="str">
        <f>"Agosto"</f>
        <v>Agosto</v>
      </c>
      <c r="D342" s="160"/>
      <c r="E342" s="181" t="s">
        <v>22</v>
      </c>
      <c r="F342" s="191">
        <v>31</v>
      </c>
      <c r="G342" s="192" t="s">
        <v>650</v>
      </c>
      <c r="H342" s="174" t="s">
        <v>600</v>
      </c>
      <c r="I342" s="181" t="s">
        <v>295</v>
      </c>
      <c r="J342" s="183">
        <v>1</v>
      </c>
      <c r="K342" s="148">
        <f>8</f>
        <v>8</v>
      </c>
      <c r="L342" s="102">
        <f>IFERROR(IF(Tabella2733[[#This Row],[Data inizio]]="","",DATE($L$1,Tabella2733[[#This Row],[Colonna3]],Tabella2733[[#This Row],[Data inizio]])),"")</f>
        <v>44439</v>
      </c>
      <c r="M342" s="102" t="e">
        <f>IF(Tabella2733[[#This Row],[Data fine]]="1° Settembre",Tabella2733[[#This Row],[Data piena inizio]]+1,IF(Tabella2733[[#This Row],[Data fine]]="2 Settembre",Tabella2733[[#This Row],[Data piena inizio]]+2,IF(Tabella2733[[#This Row],[Data fine]]="3 Settembre",Tabella2733[[#This Row],[Data piena inizio]]+3,IF(Tabella2733[[#This Row],[Data fine]]="","",DATE($L$1,Tabella2733[[#This Row],[Colonna3]],Tabella2733[[#This Row],[Data fine]])))))</f>
        <v>#VALUE!</v>
      </c>
      <c r="N342" s="77" t="str">
        <f>TEXT(Tabella2733[[#This Row],[Data piena inizio]],"ggg")</f>
        <v>mar</v>
      </c>
      <c r="O342" s="77" t="s">
        <v>665</v>
      </c>
      <c r="P342" s="77" t="str">
        <f>IFERROR(IF(AND(Tabella2733[[#This Row],[Giorno inizio]]="",Tabella2733[[#This Row],[Giorno fine]]=""),"",IF(Tabella2733[[#This Row],[Giorno fine]]="",Tabella2733[[#This Row],[Giorno inizio]],CONCATENATE(Tabella2733[[#This Row],[Giorno inizio]]," - ",Tabella2733[[#This Row],[Giorno fine]]))),””)</f>
        <v>mar - merc</v>
      </c>
    </row>
    <row r="343" spans="2:16" ht="37.5" customHeight="1" x14ac:dyDescent="0.25">
      <c r="B343" s="132" t="s">
        <v>29</v>
      </c>
      <c r="C343" s="134" t="s">
        <v>35</v>
      </c>
      <c r="D343" s="164" t="s">
        <v>18</v>
      </c>
      <c r="E343" s="164" t="s">
        <v>17</v>
      </c>
      <c r="F343" s="165" t="s">
        <v>73</v>
      </c>
      <c r="G343" s="166" t="s">
        <v>74</v>
      </c>
      <c r="H343" s="167" t="s">
        <v>31</v>
      </c>
      <c r="I343" s="164" t="s">
        <v>10</v>
      </c>
      <c r="J343" s="164" t="s">
        <v>26</v>
      </c>
      <c r="K343" s="141" t="s">
        <v>454</v>
      </c>
      <c r="L343" s="104" t="s">
        <v>549</v>
      </c>
      <c r="M343" s="104" t="s">
        <v>550</v>
      </c>
      <c r="N343" s="104" t="s">
        <v>551</v>
      </c>
      <c r="O343" s="104" t="s">
        <v>552</v>
      </c>
      <c r="P343" s="104" t="s">
        <v>30</v>
      </c>
    </row>
    <row r="344" spans="2:16" ht="37.5" customHeight="1" x14ac:dyDescent="0.25">
      <c r="B344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/>
      </c>
      <c r="C344" s="134" t="str">
        <f t="shared" ref="C344" si="27">"Settembre"</f>
        <v>Settembre</v>
      </c>
      <c r="D344" s="156"/>
      <c r="E344" s="168"/>
      <c r="F344" s="168"/>
      <c r="G344" s="169" t="s">
        <v>80</v>
      </c>
      <c r="H344" s="170" t="s">
        <v>7</v>
      </c>
      <c r="I344" s="168"/>
      <c r="J344" s="171"/>
      <c r="K344" s="144">
        <f>9</f>
        <v>9</v>
      </c>
      <c r="L344" s="106" t="str">
        <f>IFERROR(IF(Tabella273034[[#This Row],[Data inizio]]="","",DATE($L$1,Tabella273034[[#This Row],[Colonna3]],Tabella273034[[#This Row],[Data inizio]])),"")</f>
        <v/>
      </c>
      <c r="M344" s="106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44" s="107" t="str">
        <f>TEXT(Tabella273034[[#This Row],[Data piena inizio]],"ggg")</f>
        <v/>
      </c>
      <c r="O344" s="105" t="str">
        <f>TEXT(Tabella273034[[#This Row],[Data piena fine]],"ggg")</f>
        <v/>
      </c>
      <c r="P344" s="108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/>
      </c>
    </row>
    <row r="345" spans="2:16" ht="37.5" customHeight="1" x14ac:dyDescent="0.25">
      <c r="B345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</v>
      </c>
      <c r="C345" s="135" t="str">
        <f>"Settembre"</f>
        <v>Settembre</v>
      </c>
      <c r="D345" s="190" t="s">
        <v>656</v>
      </c>
      <c r="E345" s="160" t="s">
        <v>24</v>
      </c>
      <c r="F345" s="160">
        <v>1</v>
      </c>
      <c r="G345" s="161" t="s">
        <v>80</v>
      </c>
      <c r="H345" s="160" t="s">
        <v>112</v>
      </c>
      <c r="I345" s="160" t="s">
        <v>273</v>
      </c>
      <c r="J345" s="160">
        <v>2</v>
      </c>
      <c r="K345" s="146">
        <f>9</f>
        <v>9</v>
      </c>
      <c r="L345" s="109">
        <f>IFERROR(IF(Tabella273034[[#This Row],[Data inizio]]="","",DATE($L$1,Tabella273034[[#This Row],[Colonna3]],Tabella273034[[#This Row],[Data inizio]])),"")</f>
        <v>44440</v>
      </c>
      <c r="M345" s="109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45" s="123" t="str">
        <f>TEXT(Tabella273034[[#This Row],[Data piena inizio]],"ggg")</f>
        <v>mer</v>
      </c>
      <c r="O345" s="122" t="str">
        <f>TEXT(Tabella273034[[#This Row],[Data piena fine]],"ggg")</f>
        <v/>
      </c>
      <c r="P345" s="123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mer</v>
      </c>
    </row>
    <row r="346" spans="2:16" ht="37.5" customHeight="1" x14ac:dyDescent="0.25">
      <c r="B346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</v>
      </c>
      <c r="C346" s="135" t="str">
        <f>"Settembre"</f>
        <v>Settembre</v>
      </c>
      <c r="D346" s="173"/>
      <c r="E346" s="160" t="s">
        <v>24</v>
      </c>
      <c r="F346" s="160">
        <v>1</v>
      </c>
      <c r="G346" s="161" t="s">
        <v>80</v>
      </c>
      <c r="H346" s="160" t="s">
        <v>315</v>
      </c>
      <c r="I346" s="160" t="s">
        <v>132</v>
      </c>
      <c r="J346" s="160">
        <v>4</v>
      </c>
      <c r="K346" s="146">
        <f>9</f>
        <v>9</v>
      </c>
      <c r="L346" s="109">
        <f>IFERROR(IF(Tabella273034[[#This Row],[Data inizio]]="","",DATE($L$1,Tabella273034[[#This Row],[Colonna3]],Tabella273034[[#This Row],[Data inizio]])),"")</f>
        <v>44440</v>
      </c>
      <c r="M346" s="109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46" s="123" t="str">
        <f>TEXT(Tabella273034[[#This Row],[Data piena inizio]],"ggg")</f>
        <v>mer</v>
      </c>
      <c r="O346" s="122" t="str">
        <f>TEXT(Tabella273034[[#This Row],[Data piena fine]],"ggg")</f>
        <v/>
      </c>
      <c r="P346" s="123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mer</v>
      </c>
    </row>
    <row r="347" spans="2:16" ht="37.5" customHeight="1" x14ac:dyDescent="0.25">
      <c r="B347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/>
      </c>
      <c r="C347" s="133" t="str">
        <f t="shared" ref="C347:C360" si="28">"Settembre"</f>
        <v>Settembre</v>
      </c>
      <c r="D347" s="160"/>
      <c r="E347" s="160" t="s">
        <v>24</v>
      </c>
      <c r="F347" s="160"/>
      <c r="G347" s="161" t="s">
        <v>80</v>
      </c>
      <c r="H347" s="160" t="s">
        <v>112</v>
      </c>
      <c r="I347" s="160" t="s">
        <v>120</v>
      </c>
      <c r="J347" s="160">
        <v>7</v>
      </c>
      <c r="K347" s="147">
        <f>9</f>
        <v>9</v>
      </c>
      <c r="L347" s="102" t="str">
        <f>IFERROR(IF(Tabella273034[[#This Row],[Data inizio]]="","",DATE($L$1,Tabella273034[[#This Row],[Colonna3]],Tabella273034[[#This Row],[Data inizio]])),"")</f>
        <v/>
      </c>
      <c r="M347" s="102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47" s="76" t="str">
        <f>TEXT(Tabella273034[[#This Row],[Data piena inizio]],"ggg")</f>
        <v/>
      </c>
      <c r="O347" s="76" t="str">
        <f>TEXT(Tabella273034[[#This Row],[Data piena fine]],"ggg")</f>
        <v/>
      </c>
      <c r="P347" s="76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/>
      </c>
    </row>
    <row r="348" spans="2:16" ht="37.5" customHeight="1" x14ac:dyDescent="0.25">
      <c r="B348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6</v>
      </c>
      <c r="C348" s="133" t="str">
        <f t="shared" si="28"/>
        <v>Settembre</v>
      </c>
      <c r="D348" s="160"/>
      <c r="E348" s="160" t="s">
        <v>25</v>
      </c>
      <c r="F348" s="160">
        <v>6</v>
      </c>
      <c r="G348" s="161" t="s">
        <v>80</v>
      </c>
      <c r="H348" s="160" t="s">
        <v>470</v>
      </c>
      <c r="I348" s="160" t="s">
        <v>147</v>
      </c>
      <c r="J348" s="160">
        <v>2</v>
      </c>
      <c r="K348" s="147">
        <f>9</f>
        <v>9</v>
      </c>
      <c r="L348" s="102">
        <f>IFERROR(IF(Tabella273034[[#This Row],[Data inizio]]="","",DATE($L$1,Tabella273034[[#This Row],[Colonna3]],Tabella273034[[#This Row],[Data inizio]])),"")</f>
        <v>44445</v>
      </c>
      <c r="M348" s="102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48" s="76" t="str">
        <f>TEXT(Tabella273034[[#This Row],[Data piena inizio]],"ggg")</f>
        <v>lun</v>
      </c>
      <c r="O348" s="76" t="str">
        <f>TEXT(Tabella273034[[#This Row],[Data piena fine]],"ggg")</f>
        <v/>
      </c>
      <c r="P348" s="76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lun</v>
      </c>
    </row>
    <row r="349" spans="2:16" ht="37.5" customHeight="1" x14ac:dyDescent="0.25">
      <c r="B349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6</v>
      </c>
      <c r="C349" s="133" t="str">
        <f>"Settembre"</f>
        <v>Settembre</v>
      </c>
      <c r="D349" s="173"/>
      <c r="E349" s="160" t="s">
        <v>25</v>
      </c>
      <c r="F349" s="180">
        <v>6</v>
      </c>
      <c r="G349" s="161"/>
      <c r="H349" s="160" t="s">
        <v>144</v>
      </c>
      <c r="I349" s="160" t="s">
        <v>201</v>
      </c>
      <c r="J349" s="160">
        <v>4</v>
      </c>
      <c r="K349" s="148">
        <f>9</f>
        <v>9</v>
      </c>
      <c r="L349" s="102">
        <f>IFERROR(IF(Tabella273034[[#This Row],[Data inizio]]="","",DATE($L$1,Tabella273034[[#This Row],[Colonna3]],Tabella273034[[#This Row],[Data inizio]])),"")</f>
        <v>44445</v>
      </c>
      <c r="M349" s="102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49" s="77" t="str">
        <f>TEXT(Tabella273034[[#This Row],[Data piena inizio]],"ggg")</f>
        <v>lun</v>
      </c>
      <c r="O349" s="77" t="str">
        <f>TEXT(Tabella273034[[#This Row],[Data piena fine]],"ggg")</f>
        <v/>
      </c>
      <c r="P349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lun</v>
      </c>
    </row>
    <row r="350" spans="2:16" ht="37.5" customHeight="1" x14ac:dyDescent="0.25">
      <c r="B350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7</v>
      </c>
      <c r="C350" s="133" t="str">
        <f t="shared" si="28"/>
        <v>Settembre</v>
      </c>
      <c r="D350" s="160"/>
      <c r="E350" s="160" t="s">
        <v>24</v>
      </c>
      <c r="F350" s="160">
        <v>7</v>
      </c>
      <c r="G350" s="161" t="s">
        <v>80</v>
      </c>
      <c r="H350" s="160" t="s">
        <v>332</v>
      </c>
      <c r="I350" s="160" t="s">
        <v>49</v>
      </c>
      <c r="J350" s="160">
        <v>1</v>
      </c>
      <c r="K350" s="147">
        <f>9</f>
        <v>9</v>
      </c>
      <c r="L350" s="102">
        <f>IFERROR(IF(Tabella273034[[#This Row],[Data inizio]]="","",DATE($L$1,Tabella273034[[#This Row],[Colonna3]],Tabella273034[[#This Row],[Data inizio]])),"")</f>
        <v>44446</v>
      </c>
      <c r="M350" s="102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50" s="76" t="str">
        <f>TEXT(Tabella273034[[#This Row],[Data piena inizio]],"ggg")</f>
        <v>mar</v>
      </c>
      <c r="O350" s="76" t="str">
        <f>TEXT(Tabella273034[[#This Row],[Data piena fine]],"ggg")</f>
        <v/>
      </c>
      <c r="P350" s="76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mar</v>
      </c>
    </row>
    <row r="351" spans="2:16" ht="37.5" customHeight="1" x14ac:dyDescent="0.25">
      <c r="B351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7 - 11</v>
      </c>
      <c r="C351" s="133" t="str">
        <f t="shared" si="28"/>
        <v>Settembre</v>
      </c>
      <c r="D351" s="160"/>
      <c r="E351" s="160" t="s">
        <v>21</v>
      </c>
      <c r="F351" s="160">
        <v>7</v>
      </c>
      <c r="G351" s="161">
        <v>11</v>
      </c>
      <c r="H351" s="160" t="s">
        <v>333</v>
      </c>
      <c r="I351" s="160" t="s">
        <v>135</v>
      </c>
      <c r="J351" s="160">
        <v>1</v>
      </c>
      <c r="K351" s="147">
        <f>9</f>
        <v>9</v>
      </c>
      <c r="L351" s="102">
        <f>IFERROR(IF(Tabella273034[[#This Row],[Data inizio]]="","",DATE($L$1,Tabella273034[[#This Row],[Colonna3]],Tabella273034[[#This Row],[Data inizio]])),"")</f>
        <v>44446</v>
      </c>
      <c r="M351" s="102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>44450</v>
      </c>
      <c r="N351" s="76" t="str">
        <f>TEXT(Tabella273034[[#This Row],[Data piena inizio]],"ggg")</f>
        <v>mar</v>
      </c>
      <c r="O351" s="76" t="str">
        <f>TEXT(Tabella273034[[#This Row],[Data piena fine]],"ggg")</f>
        <v>sab</v>
      </c>
      <c r="P351" s="76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mar - sab</v>
      </c>
    </row>
    <row r="352" spans="2:16" ht="37.5" customHeight="1" x14ac:dyDescent="0.25">
      <c r="B352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7</v>
      </c>
      <c r="C352" s="133" t="str">
        <f t="shared" si="28"/>
        <v>Settembre</v>
      </c>
      <c r="D352" s="160"/>
      <c r="E352" s="160" t="s">
        <v>24</v>
      </c>
      <c r="F352" s="160">
        <v>7</v>
      </c>
      <c r="G352" s="161" t="s">
        <v>80</v>
      </c>
      <c r="H352" s="160" t="s">
        <v>112</v>
      </c>
      <c r="I352" s="160" t="s">
        <v>137</v>
      </c>
      <c r="J352" s="160">
        <v>2</v>
      </c>
      <c r="K352" s="147">
        <f>9</f>
        <v>9</v>
      </c>
      <c r="L352" s="102">
        <f>IFERROR(IF(Tabella273034[[#This Row],[Data inizio]]="","",DATE($L$1,Tabella273034[[#This Row],[Colonna3]],Tabella273034[[#This Row],[Data inizio]])),"")</f>
        <v>44446</v>
      </c>
      <c r="M352" s="102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52" s="76" t="str">
        <f>TEXT(Tabella273034[[#This Row],[Data piena inizio]],"ggg")</f>
        <v>mar</v>
      </c>
      <c r="O352" s="76" t="str">
        <f>TEXT(Tabella273034[[#This Row],[Data piena fine]],"ggg")</f>
        <v/>
      </c>
      <c r="P352" s="76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mar</v>
      </c>
    </row>
    <row r="353" spans="2:16" ht="37.5" customHeight="1" x14ac:dyDescent="0.25">
      <c r="B353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7</v>
      </c>
      <c r="C353" s="133" t="str">
        <f t="shared" si="28"/>
        <v>Settembre</v>
      </c>
      <c r="D353" s="160"/>
      <c r="E353" s="160" t="s">
        <v>24</v>
      </c>
      <c r="F353" s="160">
        <v>7</v>
      </c>
      <c r="G353" s="161" t="s">
        <v>80</v>
      </c>
      <c r="H353" s="160" t="s">
        <v>112</v>
      </c>
      <c r="I353" s="160" t="s">
        <v>334</v>
      </c>
      <c r="J353" s="160">
        <v>3</v>
      </c>
      <c r="K353" s="147">
        <f>9</f>
        <v>9</v>
      </c>
      <c r="L353" s="102">
        <f>IFERROR(IF(Tabella273034[[#This Row],[Data inizio]]="","",DATE($L$1,Tabella273034[[#This Row],[Colonna3]],Tabella273034[[#This Row],[Data inizio]])),"")</f>
        <v>44446</v>
      </c>
      <c r="M353" s="102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53" s="76" t="str">
        <f>TEXT(Tabella273034[[#This Row],[Data piena inizio]],"ggg")</f>
        <v>mar</v>
      </c>
      <c r="O353" s="76" t="str">
        <f>TEXT(Tabella273034[[#This Row],[Data piena fine]],"ggg")</f>
        <v/>
      </c>
      <c r="P353" s="76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mar</v>
      </c>
    </row>
    <row r="354" spans="2:16" ht="37.5" customHeight="1" x14ac:dyDescent="0.25">
      <c r="B354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7</v>
      </c>
      <c r="C354" s="133" t="str">
        <f t="shared" si="28"/>
        <v>Settembre</v>
      </c>
      <c r="D354" s="160"/>
      <c r="E354" s="160" t="s">
        <v>24</v>
      </c>
      <c r="F354" s="160">
        <v>7</v>
      </c>
      <c r="G354" s="161" t="s">
        <v>80</v>
      </c>
      <c r="H354" s="160" t="s">
        <v>307</v>
      </c>
      <c r="I354" s="160" t="s">
        <v>232</v>
      </c>
      <c r="J354" s="160">
        <v>4</v>
      </c>
      <c r="K354" s="147">
        <f>9</f>
        <v>9</v>
      </c>
      <c r="L354" s="102">
        <f>IFERROR(IF(Tabella273034[[#This Row],[Data inizio]]="","",DATE($L$1,Tabella273034[[#This Row],[Colonna3]],Tabella273034[[#This Row],[Data inizio]])),"")</f>
        <v>44446</v>
      </c>
      <c r="M354" s="102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54" s="76" t="str">
        <f>TEXT(Tabella273034[[#This Row],[Data piena inizio]],"ggg")</f>
        <v>mar</v>
      </c>
      <c r="O354" s="76" t="str">
        <f>TEXT(Tabella273034[[#This Row],[Data piena fine]],"ggg")</f>
        <v/>
      </c>
      <c r="P354" s="76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mar</v>
      </c>
    </row>
    <row r="355" spans="2:16" ht="37.5" customHeight="1" x14ac:dyDescent="0.25">
      <c r="B355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7</v>
      </c>
      <c r="C355" s="133" t="str">
        <f>"Settembre"</f>
        <v>Settembre</v>
      </c>
      <c r="D355" s="160"/>
      <c r="E355" s="160" t="s">
        <v>23</v>
      </c>
      <c r="F355" s="180">
        <v>7</v>
      </c>
      <c r="G355" s="161"/>
      <c r="H355" s="160" t="s">
        <v>471</v>
      </c>
      <c r="I355" s="160" t="s">
        <v>630</v>
      </c>
      <c r="J355" s="160">
        <v>4</v>
      </c>
      <c r="K355" s="148">
        <f>9</f>
        <v>9</v>
      </c>
      <c r="L355" s="102">
        <f>IFERROR(IF(Tabella273034[[#This Row],[Data inizio]]="","",DATE($L$1,Tabella273034[[#This Row],[Colonna3]],Tabella273034[[#This Row],[Data inizio]])),"")</f>
        <v>44446</v>
      </c>
      <c r="M355" s="102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55" s="77" t="str">
        <f>TEXT(Tabella273034[[#This Row],[Data piena inizio]],"ggg")</f>
        <v>mar</v>
      </c>
      <c r="O355" s="77" t="str">
        <f>TEXT(Tabella273034[[#This Row],[Data piena fine]],"ggg")</f>
        <v/>
      </c>
      <c r="P355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mar</v>
      </c>
    </row>
    <row r="356" spans="2:16" ht="37.5" customHeight="1" x14ac:dyDescent="0.25">
      <c r="B356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7 - 11</v>
      </c>
      <c r="C356" s="133" t="str">
        <f t="shared" si="28"/>
        <v>Settembre</v>
      </c>
      <c r="D356" s="160"/>
      <c r="E356" s="160" t="s">
        <v>21</v>
      </c>
      <c r="F356" s="160">
        <v>7</v>
      </c>
      <c r="G356" s="161">
        <v>11</v>
      </c>
      <c r="H356" s="160" t="s">
        <v>335</v>
      </c>
      <c r="I356" s="160" t="s">
        <v>298</v>
      </c>
      <c r="J356" s="160">
        <v>6</v>
      </c>
      <c r="K356" s="147">
        <f>9</f>
        <v>9</v>
      </c>
      <c r="L356" s="102">
        <f>IFERROR(IF(Tabella273034[[#This Row],[Data inizio]]="","",DATE($L$1,Tabella273034[[#This Row],[Colonna3]],Tabella273034[[#This Row],[Data inizio]])),"")</f>
        <v>44446</v>
      </c>
      <c r="M356" s="102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>44450</v>
      </c>
      <c r="N356" s="76" t="str">
        <f>TEXT(Tabella273034[[#This Row],[Data piena inizio]],"ggg")</f>
        <v>mar</v>
      </c>
      <c r="O356" s="76" t="str">
        <f>TEXT(Tabella273034[[#This Row],[Data piena fine]],"ggg")</f>
        <v>sab</v>
      </c>
      <c r="P356" s="76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mar - sab</v>
      </c>
    </row>
    <row r="357" spans="2:16" ht="37.5" customHeight="1" x14ac:dyDescent="0.25">
      <c r="B357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8</v>
      </c>
      <c r="C357" s="133" t="str">
        <f t="shared" si="28"/>
        <v>Settembre</v>
      </c>
      <c r="D357" s="160"/>
      <c r="E357" s="160" t="s">
        <v>24</v>
      </c>
      <c r="F357" s="160">
        <v>8</v>
      </c>
      <c r="G357" s="161" t="s">
        <v>80</v>
      </c>
      <c r="H357" s="160" t="s">
        <v>112</v>
      </c>
      <c r="I357" s="160" t="s">
        <v>265</v>
      </c>
      <c r="J357" s="160">
        <v>4</v>
      </c>
      <c r="K357" s="147">
        <f>9</f>
        <v>9</v>
      </c>
      <c r="L357" s="102">
        <f>IFERROR(IF(Tabella273034[[#This Row],[Data inizio]]="","",DATE($L$1,Tabella273034[[#This Row],[Colonna3]],Tabella273034[[#This Row],[Data inizio]])),"")</f>
        <v>44447</v>
      </c>
      <c r="M357" s="102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57" s="76" t="str">
        <f>TEXT(Tabella273034[[#This Row],[Data piena inizio]],"ggg")</f>
        <v>mer</v>
      </c>
      <c r="O357" s="76" t="str">
        <f>TEXT(Tabella273034[[#This Row],[Data piena fine]],"ggg")</f>
        <v/>
      </c>
      <c r="P357" s="76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mer</v>
      </c>
    </row>
    <row r="358" spans="2:16" ht="37.5" customHeight="1" x14ac:dyDescent="0.25">
      <c r="B358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9 - 11</v>
      </c>
      <c r="C358" s="133" t="str">
        <f t="shared" si="28"/>
        <v>Settembre</v>
      </c>
      <c r="D358" s="160"/>
      <c r="E358" s="160" t="s">
        <v>21</v>
      </c>
      <c r="F358" s="160">
        <v>9</v>
      </c>
      <c r="G358" s="161">
        <v>11</v>
      </c>
      <c r="H358" s="160" t="s">
        <v>336</v>
      </c>
      <c r="I358" s="160" t="s">
        <v>54</v>
      </c>
      <c r="J358" s="160">
        <v>1</v>
      </c>
      <c r="K358" s="147">
        <f>9</f>
        <v>9</v>
      </c>
      <c r="L358" s="102">
        <f>IFERROR(IF(Tabella273034[[#This Row],[Data inizio]]="","",DATE($L$1,Tabella273034[[#This Row],[Colonna3]],Tabella273034[[#This Row],[Data inizio]])),"")</f>
        <v>44448</v>
      </c>
      <c r="M358" s="102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>44450</v>
      </c>
      <c r="N358" s="76" t="str">
        <f>TEXT(Tabella273034[[#This Row],[Data piena inizio]],"ggg")</f>
        <v>gio</v>
      </c>
      <c r="O358" s="76" t="str">
        <f>TEXT(Tabella273034[[#This Row],[Data piena fine]],"ggg")</f>
        <v>sab</v>
      </c>
      <c r="P358" s="76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gio - sab</v>
      </c>
    </row>
    <row r="359" spans="2:16" ht="37.5" customHeight="1" x14ac:dyDescent="0.25">
      <c r="B359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9 - 11</v>
      </c>
      <c r="C359" s="133" t="str">
        <f t="shared" si="28"/>
        <v>Settembre</v>
      </c>
      <c r="D359" s="160"/>
      <c r="E359" s="160" t="s">
        <v>21</v>
      </c>
      <c r="F359" s="160">
        <v>9</v>
      </c>
      <c r="G359" s="161">
        <v>11</v>
      </c>
      <c r="H359" s="160" t="s">
        <v>337</v>
      </c>
      <c r="I359" s="160" t="s">
        <v>199</v>
      </c>
      <c r="J359" s="160">
        <v>4</v>
      </c>
      <c r="K359" s="147">
        <f>9</f>
        <v>9</v>
      </c>
      <c r="L359" s="102">
        <f>IFERROR(IF(Tabella273034[[#This Row],[Data inizio]]="","",DATE($L$1,Tabella273034[[#This Row],[Colonna3]],Tabella273034[[#This Row],[Data inizio]])),"")</f>
        <v>44448</v>
      </c>
      <c r="M359" s="102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>44450</v>
      </c>
      <c r="N359" s="76" t="str">
        <f>TEXT(Tabella273034[[#This Row],[Data piena inizio]],"ggg")</f>
        <v>gio</v>
      </c>
      <c r="O359" s="76" t="str">
        <f>TEXT(Tabella273034[[#This Row],[Data piena fine]],"ggg")</f>
        <v>sab</v>
      </c>
      <c r="P359" s="76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gio - sab</v>
      </c>
    </row>
    <row r="360" spans="2:16" ht="37.5" customHeight="1" x14ac:dyDescent="0.25">
      <c r="B360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9</v>
      </c>
      <c r="C360" s="133" t="str">
        <f t="shared" si="28"/>
        <v>Settembre</v>
      </c>
      <c r="D360" s="160"/>
      <c r="E360" s="160" t="s">
        <v>25</v>
      </c>
      <c r="F360" s="160">
        <v>9</v>
      </c>
      <c r="G360" s="161" t="s">
        <v>80</v>
      </c>
      <c r="H360" s="160" t="s">
        <v>218</v>
      </c>
      <c r="I360" s="160" t="s">
        <v>287</v>
      </c>
      <c r="J360" s="160">
        <v>6</v>
      </c>
      <c r="K360" s="147">
        <f>9</f>
        <v>9</v>
      </c>
      <c r="L360" s="102">
        <f>IFERROR(IF(Tabella273034[[#This Row],[Data inizio]]="","",DATE($L$1,Tabella273034[[#This Row],[Colonna3]],Tabella273034[[#This Row],[Data inizio]])),"")</f>
        <v>44448</v>
      </c>
      <c r="M360" s="102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60" s="76" t="str">
        <f>TEXT(Tabella273034[[#This Row],[Data piena inizio]],"ggg")</f>
        <v>gio</v>
      </c>
      <c r="O360" s="76" t="str">
        <f>TEXT(Tabella273034[[#This Row],[Data piena fine]],"ggg")</f>
        <v/>
      </c>
      <c r="P360" s="76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gio</v>
      </c>
    </row>
    <row r="361" spans="2:16" ht="37.5" customHeight="1" x14ac:dyDescent="0.25">
      <c r="B361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10</v>
      </c>
      <c r="C361" s="133" t="str">
        <f t="shared" ref="C361:C364" si="29">"Settembre"</f>
        <v>Settembre</v>
      </c>
      <c r="D361" s="160"/>
      <c r="E361" s="160" t="s">
        <v>25</v>
      </c>
      <c r="F361" s="160">
        <v>10</v>
      </c>
      <c r="G361" s="161" t="s">
        <v>80</v>
      </c>
      <c r="H361" s="160" t="s">
        <v>470</v>
      </c>
      <c r="I361" s="160" t="s">
        <v>233</v>
      </c>
      <c r="J361" s="160">
        <v>2</v>
      </c>
      <c r="K361" s="147">
        <f>9</f>
        <v>9</v>
      </c>
      <c r="L361" s="102">
        <f>IFERROR(IF(Tabella273034[[#This Row],[Data inizio]]="","",DATE($L$1,Tabella273034[[#This Row],[Colonna3]],Tabella273034[[#This Row],[Data inizio]])),"")</f>
        <v>44449</v>
      </c>
      <c r="M361" s="102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61" s="76" t="str">
        <f>TEXT(Tabella273034[[#This Row],[Data piena inizio]],"ggg")</f>
        <v>ven</v>
      </c>
      <c r="O361" s="76" t="str">
        <f>TEXT(Tabella273034[[#This Row],[Data piena fine]],"ggg")</f>
        <v/>
      </c>
      <c r="P361" s="76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ven</v>
      </c>
    </row>
    <row r="362" spans="2:16" ht="37.5" customHeight="1" x14ac:dyDescent="0.25">
      <c r="B362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10 - 11</v>
      </c>
      <c r="C362" s="133" t="str">
        <f t="shared" si="29"/>
        <v>Settembre</v>
      </c>
      <c r="D362" s="160"/>
      <c r="E362" s="160" t="s">
        <v>21</v>
      </c>
      <c r="F362" s="160">
        <v>10</v>
      </c>
      <c r="G362" s="161">
        <v>11</v>
      </c>
      <c r="H362" s="160" t="s">
        <v>338</v>
      </c>
      <c r="I362" s="160" t="s">
        <v>201</v>
      </c>
      <c r="J362" s="160">
        <v>4</v>
      </c>
      <c r="K362" s="147">
        <f>9</f>
        <v>9</v>
      </c>
      <c r="L362" s="102">
        <f>IFERROR(IF(Tabella273034[[#This Row],[Data inizio]]="","",DATE($L$1,Tabella273034[[#This Row],[Colonna3]],Tabella273034[[#This Row],[Data inizio]])),"")</f>
        <v>44449</v>
      </c>
      <c r="M362" s="102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>44450</v>
      </c>
      <c r="N362" s="76" t="str">
        <f>TEXT(Tabella273034[[#This Row],[Data piena inizio]],"ggg")</f>
        <v>ven</v>
      </c>
      <c r="O362" s="76" t="str">
        <f>TEXT(Tabella273034[[#This Row],[Data piena fine]],"ggg")</f>
        <v>sab</v>
      </c>
      <c r="P362" s="76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ven - sab</v>
      </c>
    </row>
    <row r="363" spans="2:16" ht="37.5" customHeight="1" x14ac:dyDescent="0.25">
      <c r="B363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10</v>
      </c>
      <c r="C363" s="133" t="str">
        <f t="shared" si="29"/>
        <v>Settembre</v>
      </c>
      <c r="D363" s="160"/>
      <c r="E363" s="160" t="s">
        <v>25</v>
      </c>
      <c r="F363" s="160">
        <v>10</v>
      </c>
      <c r="G363" s="161" t="s">
        <v>80</v>
      </c>
      <c r="H363" s="160" t="s">
        <v>339</v>
      </c>
      <c r="I363" s="160" t="s">
        <v>237</v>
      </c>
      <c r="J363" s="160">
        <v>4</v>
      </c>
      <c r="K363" s="147">
        <f>9</f>
        <v>9</v>
      </c>
      <c r="L363" s="102">
        <f>IFERROR(IF(Tabella273034[[#This Row],[Data inizio]]="","",DATE($L$1,Tabella273034[[#This Row],[Colonna3]],Tabella273034[[#This Row],[Data inizio]])),"")</f>
        <v>44449</v>
      </c>
      <c r="M363" s="102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63" s="76" t="str">
        <f>TEXT(Tabella273034[[#This Row],[Data piena inizio]],"ggg")</f>
        <v>ven</v>
      </c>
      <c r="O363" s="76" t="str">
        <f>TEXT(Tabella273034[[#This Row],[Data piena fine]],"ggg")</f>
        <v/>
      </c>
      <c r="P363" s="76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ven</v>
      </c>
    </row>
    <row r="364" spans="2:16" ht="37.5" customHeight="1" x14ac:dyDescent="0.25">
      <c r="B364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10</v>
      </c>
      <c r="C364" s="133" t="str">
        <f t="shared" si="29"/>
        <v>Settembre</v>
      </c>
      <c r="D364" s="160"/>
      <c r="E364" s="160" t="s">
        <v>25</v>
      </c>
      <c r="F364" s="160">
        <v>10</v>
      </c>
      <c r="G364" s="161" t="s">
        <v>80</v>
      </c>
      <c r="H364" s="160" t="s">
        <v>162</v>
      </c>
      <c r="I364" s="160" t="s">
        <v>250</v>
      </c>
      <c r="J364" s="160">
        <v>5</v>
      </c>
      <c r="K364" s="149">
        <f>9</f>
        <v>9</v>
      </c>
      <c r="L364" s="103">
        <f>IFERROR(IF(Tabella273034[[#This Row],[Data inizio]]="","",DATE($L$1,Tabella273034[[#This Row],[Colonna3]],Tabella273034[[#This Row],[Data inizio]])),"")</f>
        <v>44449</v>
      </c>
      <c r="M364" s="103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64" s="101" t="str">
        <f>TEXT(Tabella273034[[#This Row],[Data piena inizio]],"ggg")</f>
        <v>ven</v>
      </c>
      <c r="O364" s="101" t="str">
        <f>TEXT(Tabella273034[[#This Row],[Data piena fine]],"ggg")</f>
        <v/>
      </c>
      <c r="P364" s="101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ven</v>
      </c>
    </row>
    <row r="365" spans="2:16" ht="37.5" customHeight="1" x14ac:dyDescent="0.25">
      <c r="B365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10</v>
      </c>
      <c r="C365" s="133" t="str">
        <f t="shared" ref="C365:C366" si="30">"Settembre"</f>
        <v>Settembre</v>
      </c>
      <c r="D365" s="160"/>
      <c r="E365" s="160" t="s">
        <v>25</v>
      </c>
      <c r="F365" s="160">
        <v>10</v>
      </c>
      <c r="G365" s="161" t="s">
        <v>80</v>
      </c>
      <c r="H365" s="160" t="s">
        <v>491</v>
      </c>
      <c r="I365" s="160" t="s">
        <v>62</v>
      </c>
      <c r="J365" s="160">
        <v>3</v>
      </c>
      <c r="K365" s="148">
        <f>9</f>
        <v>9</v>
      </c>
      <c r="L365" s="102">
        <f>IFERROR(IF(Tabella273034[[#This Row],[Data inizio]]="","",DATE($L$1,Tabella273034[[#This Row],[Colonna3]],Tabella273034[[#This Row],[Data inizio]])),"")</f>
        <v>44449</v>
      </c>
      <c r="M365" s="102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65" s="77" t="str">
        <f>TEXT(Tabella273034[[#This Row],[Data piena inizio]],"ggg")</f>
        <v>ven</v>
      </c>
      <c r="O365" s="77" t="str">
        <f>TEXT(Tabella273034[[#This Row],[Data piena fine]],"ggg")</f>
        <v/>
      </c>
      <c r="P365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ven</v>
      </c>
    </row>
    <row r="366" spans="2:16" ht="37.5" customHeight="1" x14ac:dyDescent="0.25">
      <c r="B366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11</v>
      </c>
      <c r="C366" s="133" t="str">
        <f t="shared" si="30"/>
        <v>Settembre</v>
      </c>
      <c r="D366" s="160"/>
      <c r="E366" s="160" t="s">
        <v>25</v>
      </c>
      <c r="F366" s="160">
        <v>11</v>
      </c>
      <c r="G366" s="161" t="s">
        <v>80</v>
      </c>
      <c r="H366" s="160" t="s">
        <v>470</v>
      </c>
      <c r="I366" s="160" t="s">
        <v>210</v>
      </c>
      <c r="J366" s="160">
        <v>2</v>
      </c>
      <c r="K366" s="148">
        <f>9</f>
        <v>9</v>
      </c>
      <c r="L366" s="102">
        <f>IFERROR(IF(Tabella273034[[#This Row],[Data inizio]]="","",DATE($L$1,Tabella273034[[#This Row],[Colonna3]],Tabella273034[[#This Row],[Data inizio]])),"")</f>
        <v>44450</v>
      </c>
      <c r="M366" s="102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66" s="77" t="str">
        <f>TEXT(Tabella273034[[#This Row],[Data piena inizio]],"ggg")</f>
        <v>sab</v>
      </c>
      <c r="O366" s="77" t="str">
        <f>TEXT(Tabella273034[[#This Row],[Data piena fine]],"ggg")</f>
        <v/>
      </c>
      <c r="P366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sab</v>
      </c>
    </row>
    <row r="367" spans="2:16" ht="37.5" customHeight="1" x14ac:dyDescent="0.25">
      <c r="B367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11 - 12</v>
      </c>
      <c r="C367" s="133" t="str">
        <f t="shared" ref="C367:C397" si="31">"Settembre"</f>
        <v>Settembre</v>
      </c>
      <c r="D367" s="160"/>
      <c r="E367" s="160" t="s">
        <v>19</v>
      </c>
      <c r="F367" s="160">
        <v>11</v>
      </c>
      <c r="G367" s="161">
        <v>12</v>
      </c>
      <c r="H367" s="160" t="s">
        <v>340</v>
      </c>
      <c r="I367" s="160" t="s">
        <v>184</v>
      </c>
      <c r="J367" s="160">
        <v>6</v>
      </c>
      <c r="K367" s="148">
        <f>9</f>
        <v>9</v>
      </c>
      <c r="L367" s="102">
        <f>IFERROR(IF(Tabella273034[[#This Row],[Data inizio]]="","",DATE($L$1,Tabella273034[[#This Row],[Colonna3]],Tabella273034[[#This Row],[Data inizio]])),"")</f>
        <v>44450</v>
      </c>
      <c r="M367" s="102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>44451</v>
      </c>
      <c r="N367" s="77" t="str">
        <f>TEXT(Tabella273034[[#This Row],[Data piena inizio]],"ggg")</f>
        <v>sab</v>
      </c>
      <c r="O367" s="77" t="str">
        <f>TEXT(Tabella273034[[#This Row],[Data piena fine]],"ggg")</f>
        <v>dom</v>
      </c>
      <c r="P367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sab - dom</v>
      </c>
    </row>
    <row r="368" spans="2:16" ht="37.5" customHeight="1" x14ac:dyDescent="0.25">
      <c r="B368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11</v>
      </c>
      <c r="C368" s="133" t="str">
        <f>"Settembre"</f>
        <v>Settembre</v>
      </c>
      <c r="D368" s="160"/>
      <c r="E368" s="160" t="s">
        <v>23</v>
      </c>
      <c r="F368" s="180">
        <v>11</v>
      </c>
      <c r="G368" s="161"/>
      <c r="H368" s="160" t="s">
        <v>613</v>
      </c>
      <c r="I368" s="160" t="s">
        <v>180</v>
      </c>
      <c r="J368" s="160">
        <v>7</v>
      </c>
      <c r="K368" s="148">
        <f>9</f>
        <v>9</v>
      </c>
      <c r="L368" s="102">
        <f>IFERROR(IF(Tabella273034[[#This Row],[Data inizio]]="","",DATE($L$1,Tabella273034[[#This Row],[Colonna3]],Tabella273034[[#This Row],[Data inizio]])),"")</f>
        <v>44450</v>
      </c>
      <c r="M368" s="102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68" s="77" t="str">
        <f>TEXT(Tabella273034[[#This Row],[Data piena inizio]],"ggg")</f>
        <v>sab</v>
      </c>
      <c r="O368" s="77" t="str">
        <f>TEXT(Tabella273034[[#This Row],[Data piena fine]],"ggg")</f>
        <v/>
      </c>
      <c r="P368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sab</v>
      </c>
    </row>
    <row r="369" spans="2:16" ht="37.5" customHeight="1" x14ac:dyDescent="0.25">
      <c r="B369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12</v>
      </c>
      <c r="C369" s="133" t="str">
        <f t="shared" si="31"/>
        <v>Settembre</v>
      </c>
      <c r="D369" s="160"/>
      <c r="E369" s="160" t="s">
        <v>25</v>
      </c>
      <c r="F369" s="160">
        <v>12</v>
      </c>
      <c r="G369" s="161" t="s">
        <v>80</v>
      </c>
      <c r="H369" s="160" t="s">
        <v>341</v>
      </c>
      <c r="I369" s="160" t="s">
        <v>289</v>
      </c>
      <c r="J369" s="160">
        <v>1</v>
      </c>
      <c r="K369" s="148">
        <f>9</f>
        <v>9</v>
      </c>
      <c r="L369" s="102">
        <f>IFERROR(IF(Tabella273034[[#This Row],[Data inizio]]="","",DATE($L$1,Tabella273034[[#This Row],[Colonna3]],Tabella273034[[#This Row],[Data inizio]])),"")</f>
        <v>44451</v>
      </c>
      <c r="M369" s="102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69" s="77" t="str">
        <f>TEXT(Tabella273034[[#This Row],[Data piena inizio]],"ggg")</f>
        <v>dom</v>
      </c>
      <c r="O369" s="77" t="str">
        <f>TEXT(Tabella273034[[#This Row],[Data piena fine]],"ggg")</f>
        <v/>
      </c>
      <c r="P369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dom</v>
      </c>
    </row>
    <row r="370" spans="2:16" ht="37.5" customHeight="1" x14ac:dyDescent="0.25">
      <c r="B370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12</v>
      </c>
      <c r="C370" s="133" t="str">
        <f t="shared" si="31"/>
        <v>Settembre</v>
      </c>
      <c r="D370" s="160"/>
      <c r="E370" s="160" t="s">
        <v>23</v>
      </c>
      <c r="F370" s="160">
        <v>12</v>
      </c>
      <c r="G370" s="161" t="s">
        <v>80</v>
      </c>
      <c r="H370" s="160" t="s">
        <v>518</v>
      </c>
      <c r="I370" s="160" t="s">
        <v>308</v>
      </c>
      <c r="J370" s="160">
        <v>7</v>
      </c>
      <c r="K370" s="148">
        <f>9</f>
        <v>9</v>
      </c>
      <c r="L370" s="102">
        <f>IFERROR(IF(Tabella273034[[#This Row],[Data inizio]]="","",DATE($L$1,Tabella273034[[#This Row],[Colonna3]],Tabella273034[[#This Row],[Data inizio]])),"")</f>
        <v>44451</v>
      </c>
      <c r="M370" s="102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70" s="77" t="str">
        <f>TEXT(Tabella273034[[#This Row],[Data piena inizio]],"ggg")</f>
        <v>dom</v>
      </c>
      <c r="O370" s="77" t="str">
        <f>TEXT(Tabella273034[[#This Row],[Data piena fine]],"ggg")</f>
        <v/>
      </c>
      <c r="P370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dom</v>
      </c>
    </row>
    <row r="371" spans="2:16" ht="37.5" customHeight="1" x14ac:dyDescent="0.25">
      <c r="B371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12</v>
      </c>
      <c r="C371" s="133" t="str">
        <f t="shared" si="31"/>
        <v>Settembre</v>
      </c>
      <c r="D371" s="173" t="s">
        <v>671</v>
      </c>
      <c r="E371" s="160" t="s">
        <v>25</v>
      </c>
      <c r="F371" s="160">
        <v>12</v>
      </c>
      <c r="G371" s="161" t="s">
        <v>80</v>
      </c>
      <c r="H371" s="160" t="s">
        <v>627</v>
      </c>
      <c r="I371" s="160" t="s">
        <v>352</v>
      </c>
      <c r="J371" s="160">
        <v>7</v>
      </c>
      <c r="K371" s="148">
        <f>9</f>
        <v>9</v>
      </c>
      <c r="L371" s="102">
        <f>IFERROR(IF(Tabella273034[[#This Row],[Data inizio]]="","",DATE($L$1,Tabella273034[[#This Row],[Colonna3]],Tabella273034[[#This Row],[Data inizio]])),"")</f>
        <v>44451</v>
      </c>
      <c r="M371" s="102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71" s="77" t="str">
        <f>TEXT(Tabella273034[[#This Row],[Data piena inizio]],"ggg")</f>
        <v>dom</v>
      </c>
      <c r="O371" s="77" t="str">
        <f>TEXT(Tabella273034[[#This Row],[Data piena fine]],"ggg")</f>
        <v/>
      </c>
      <c r="P371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dom</v>
      </c>
    </row>
    <row r="372" spans="2:16" ht="37.5" customHeight="1" x14ac:dyDescent="0.25">
      <c r="B372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12</v>
      </c>
      <c r="C372" s="133" t="str">
        <f>"Settembre"</f>
        <v>Settembre</v>
      </c>
      <c r="D372" s="173"/>
      <c r="E372" s="160" t="s">
        <v>24</v>
      </c>
      <c r="F372" s="180">
        <v>12</v>
      </c>
      <c r="G372" s="161"/>
      <c r="H372" s="160" t="s">
        <v>112</v>
      </c>
      <c r="I372" s="160" t="s">
        <v>466</v>
      </c>
      <c r="J372" s="160">
        <v>7</v>
      </c>
      <c r="K372" s="148">
        <f>9</f>
        <v>9</v>
      </c>
      <c r="L372" s="102">
        <f>IFERROR(IF(Tabella273034[[#This Row],[Data inizio]]="","",DATE($L$1,Tabella273034[[#This Row],[Colonna3]],Tabella273034[[#This Row],[Data inizio]])),"")</f>
        <v>44451</v>
      </c>
      <c r="M372" s="102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72" s="77" t="str">
        <f>TEXT(Tabella273034[[#This Row],[Data piena inizio]],"ggg")</f>
        <v>dom</v>
      </c>
      <c r="O372" s="77" t="str">
        <f>TEXT(Tabella273034[[#This Row],[Data piena fine]],"ggg")</f>
        <v/>
      </c>
      <c r="P372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dom</v>
      </c>
    </row>
    <row r="373" spans="2:16" ht="37.5" customHeight="1" x14ac:dyDescent="0.25">
      <c r="B373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12</v>
      </c>
      <c r="C373" s="133" t="str">
        <f>"Settembre"</f>
        <v>Settembre</v>
      </c>
      <c r="D373" s="160"/>
      <c r="E373" s="160" t="s">
        <v>23</v>
      </c>
      <c r="F373" s="180">
        <v>12</v>
      </c>
      <c r="G373" s="161"/>
      <c r="H373" s="160" t="s">
        <v>637</v>
      </c>
      <c r="I373" s="160" t="s">
        <v>638</v>
      </c>
      <c r="J373" s="160">
        <v>7</v>
      </c>
      <c r="K373" s="148">
        <f>9</f>
        <v>9</v>
      </c>
      <c r="L373" s="102">
        <f>IFERROR(IF(Tabella273034[[#This Row],[Data inizio]]="","",DATE($L$1,Tabella273034[[#This Row],[Colonna3]],Tabella273034[[#This Row],[Data inizio]])),"")</f>
        <v>44451</v>
      </c>
      <c r="M373" s="102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73" s="77" t="str">
        <f>TEXT(Tabella273034[[#This Row],[Data piena inizio]],"ggg")</f>
        <v>dom</v>
      </c>
      <c r="O373" s="77" t="str">
        <f>TEXT(Tabella273034[[#This Row],[Data piena fine]],"ggg")</f>
        <v/>
      </c>
      <c r="P373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dom</v>
      </c>
    </row>
    <row r="374" spans="2:16" ht="37.5" customHeight="1" x14ac:dyDescent="0.25">
      <c r="B374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13</v>
      </c>
      <c r="C374" s="133" t="str">
        <f>"Settembre"</f>
        <v>Settembre</v>
      </c>
      <c r="D374" s="160"/>
      <c r="E374" s="160" t="s">
        <v>24</v>
      </c>
      <c r="F374" s="180">
        <v>13</v>
      </c>
      <c r="G374" s="161"/>
      <c r="H374" s="160" t="s">
        <v>112</v>
      </c>
      <c r="I374" s="160" t="s">
        <v>321</v>
      </c>
      <c r="J374" s="160">
        <v>5</v>
      </c>
      <c r="K374" s="148">
        <f>9</f>
        <v>9</v>
      </c>
      <c r="L374" s="102">
        <f>IFERROR(IF(Tabella273034[[#This Row],[Data inizio]]="","",DATE($L$1,Tabella273034[[#This Row],[Colonna3]],Tabella273034[[#This Row],[Data inizio]])),"")</f>
        <v>44452</v>
      </c>
      <c r="M374" s="102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74" s="77" t="str">
        <f>TEXT(Tabella273034[[#This Row],[Data piena inizio]],"ggg")</f>
        <v>lun</v>
      </c>
      <c r="O374" s="77" t="str">
        <f>TEXT(Tabella273034[[#This Row],[Data piena fine]],"ggg")</f>
        <v/>
      </c>
      <c r="P374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lun</v>
      </c>
    </row>
    <row r="375" spans="2:16" ht="37.5" customHeight="1" x14ac:dyDescent="0.25">
      <c r="B375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15 - 19</v>
      </c>
      <c r="C375" s="133" t="str">
        <f t="shared" si="31"/>
        <v>Settembre</v>
      </c>
      <c r="D375" s="160"/>
      <c r="E375" s="160" t="s">
        <v>21</v>
      </c>
      <c r="F375" s="160">
        <v>15</v>
      </c>
      <c r="G375" s="161">
        <v>19</v>
      </c>
      <c r="H375" s="160" t="s">
        <v>342</v>
      </c>
      <c r="I375" s="160" t="s">
        <v>132</v>
      </c>
      <c r="J375" s="160">
        <v>4</v>
      </c>
      <c r="K375" s="148">
        <f>9</f>
        <v>9</v>
      </c>
      <c r="L375" s="102">
        <f>IFERROR(IF(Tabella273034[[#This Row],[Data inizio]]="","",DATE($L$1,Tabella273034[[#This Row],[Colonna3]],Tabella273034[[#This Row],[Data inizio]])),"")</f>
        <v>44454</v>
      </c>
      <c r="M375" s="102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>44458</v>
      </c>
      <c r="N375" s="77" t="str">
        <f>TEXT(Tabella273034[[#This Row],[Data piena inizio]],"ggg")</f>
        <v>mer</v>
      </c>
      <c r="O375" s="77" t="str">
        <f>TEXT(Tabella273034[[#This Row],[Data piena fine]],"ggg")</f>
        <v>dom</v>
      </c>
      <c r="P375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mer - dom</v>
      </c>
    </row>
    <row r="376" spans="2:16" ht="37.5" customHeight="1" x14ac:dyDescent="0.25">
      <c r="B376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18 - 19</v>
      </c>
      <c r="C376" s="133" t="str">
        <f t="shared" si="31"/>
        <v>Settembre</v>
      </c>
      <c r="D376" s="160" t="s">
        <v>606</v>
      </c>
      <c r="E376" s="160" t="s">
        <v>19</v>
      </c>
      <c r="F376" s="160">
        <v>18</v>
      </c>
      <c r="G376" s="161">
        <v>19</v>
      </c>
      <c r="H376" s="160" t="s">
        <v>343</v>
      </c>
      <c r="I376" s="160" t="s">
        <v>321</v>
      </c>
      <c r="J376" s="160">
        <v>5</v>
      </c>
      <c r="K376" s="148">
        <f>9</f>
        <v>9</v>
      </c>
      <c r="L376" s="102">
        <f>IFERROR(IF(Tabella273034[[#This Row],[Data inizio]]="","",DATE($L$1,Tabella273034[[#This Row],[Colonna3]],Tabella273034[[#This Row],[Data inizio]])),"")</f>
        <v>44457</v>
      </c>
      <c r="M376" s="102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>44458</v>
      </c>
      <c r="N376" s="77" t="str">
        <f>TEXT(Tabella273034[[#This Row],[Data piena inizio]],"ggg")</f>
        <v>sab</v>
      </c>
      <c r="O376" s="77" t="str">
        <f>TEXT(Tabella273034[[#This Row],[Data piena fine]],"ggg")</f>
        <v>dom</v>
      </c>
      <c r="P376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sab - dom</v>
      </c>
    </row>
    <row r="377" spans="2:16" ht="37.5" customHeight="1" x14ac:dyDescent="0.25">
      <c r="B377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18</v>
      </c>
      <c r="C377" s="133" t="str">
        <f t="shared" si="31"/>
        <v>Settembre</v>
      </c>
      <c r="D377" s="160"/>
      <c r="E377" s="160" t="s">
        <v>25</v>
      </c>
      <c r="F377" s="160">
        <v>18</v>
      </c>
      <c r="G377" s="161" t="s">
        <v>80</v>
      </c>
      <c r="H377" s="160" t="s">
        <v>344</v>
      </c>
      <c r="I377" s="160" t="s">
        <v>152</v>
      </c>
      <c r="J377" s="160">
        <v>6</v>
      </c>
      <c r="K377" s="148">
        <f>9</f>
        <v>9</v>
      </c>
      <c r="L377" s="102">
        <f>IFERROR(IF(Tabella273034[[#This Row],[Data inizio]]="","",DATE($L$1,Tabella273034[[#This Row],[Colonna3]],Tabella273034[[#This Row],[Data inizio]])),"")</f>
        <v>44457</v>
      </c>
      <c r="M377" s="102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77" s="77" t="str">
        <f>TEXT(Tabella273034[[#This Row],[Data piena inizio]],"ggg")</f>
        <v>sab</v>
      </c>
      <c r="O377" s="77" t="str">
        <f>TEXT(Tabella273034[[#This Row],[Data piena fine]],"ggg")</f>
        <v/>
      </c>
      <c r="P377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sab</v>
      </c>
    </row>
    <row r="378" spans="2:16" ht="37.5" customHeight="1" x14ac:dyDescent="0.25">
      <c r="B378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18</v>
      </c>
      <c r="C378" s="133" t="str">
        <f t="shared" si="31"/>
        <v>Settembre</v>
      </c>
      <c r="D378" s="160"/>
      <c r="E378" s="160" t="s">
        <v>23</v>
      </c>
      <c r="F378" s="160">
        <v>18</v>
      </c>
      <c r="G378" s="161" t="s">
        <v>80</v>
      </c>
      <c r="H378" s="160" t="s">
        <v>471</v>
      </c>
      <c r="I378" s="160" t="s">
        <v>466</v>
      </c>
      <c r="J378" s="160">
        <v>7</v>
      </c>
      <c r="K378" s="148">
        <f>9</f>
        <v>9</v>
      </c>
      <c r="L378" s="102">
        <f>IFERROR(IF(Tabella273034[[#This Row],[Data inizio]]="","",DATE($L$1,Tabella273034[[#This Row],[Colonna3]],Tabella273034[[#This Row],[Data inizio]])),"")</f>
        <v>44457</v>
      </c>
      <c r="M378" s="102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78" s="77" t="str">
        <f>TEXT(Tabella273034[[#This Row],[Data piena inizio]],"ggg")</f>
        <v>sab</v>
      </c>
      <c r="O378" s="77" t="str">
        <f>TEXT(Tabella273034[[#This Row],[Data piena fine]],"ggg")</f>
        <v/>
      </c>
      <c r="P378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sab</v>
      </c>
    </row>
    <row r="379" spans="2:16" ht="37.5" customHeight="1" x14ac:dyDescent="0.25">
      <c r="B379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18</v>
      </c>
      <c r="C379" s="133" t="str">
        <f t="shared" si="31"/>
        <v>Settembre</v>
      </c>
      <c r="D379" s="160"/>
      <c r="E379" s="160" t="s">
        <v>23</v>
      </c>
      <c r="F379" s="160">
        <v>18</v>
      </c>
      <c r="G379" s="161"/>
      <c r="H379" s="160" t="s">
        <v>471</v>
      </c>
      <c r="I379" s="160" t="s">
        <v>589</v>
      </c>
      <c r="J379" s="160">
        <v>7</v>
      </c>
      <c r="K379" s="148">
        <f>9</f>
        <v>9</v>
      </c>
      <c r="L379" s="102">
        <f>IFERROR(IF(Tabella273034[[#This Row],[Data inizio]]="","",DATE($L$1,Tabella273034[[#This Row],[Colonna3]],Tabella273034[[#This Row],[Data inizio]])),"")</f>
        <v>44457</v>
      </c>
      <c r="M379" s="102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79" s="77" t="str">
        <f>TEXT(Tabella273034[[#This Row],[Data piena inizio]],"ggg")</f>
        <v>sab</v>
      </c>
      <c r="O379" s="77" t="str">
        <f>TEXT(Tabella273034[[#This Row],[Data piena fine]],"ggg")</f>
        <v/>
      </c>
      <c r="P379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sab</v>
      </c>
    </row>
    <row r="380" spans="2:16" ht="37.5" customHeight="1" x14ac:dyDescent="0.25">
      <c r="B380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19</v>
      </c>
      <c r="C380" s="133" t="str">
        <f>"Settembre"</f>
        <v>Settembre</v>
      </c>
      <c r="D380" s="193" t="s">
        <v>672</v>
      </c>
      <c r="E380" s="160" t="s">
        <v>25</v>
      </c>
      <c r="F380" s="180">
        <v>19</v>
      </c>
      <c r="G380" s="161"/>
      <c r="H380" s="160" t="s">
        <v>599</v>
      </c>
      <c r="I380" s="160" t="s">
        <v>136</v>
      </c>
      <c r="J380" s="160">
        <v>3</v>
      </c>
      <c r="K380" s="148">
        <f>9</f>
        <v>9</v>
      </c>
      <c r="L380" s="102">
        <f>IFERROR(IF(Tabella273034[[#This Row],[Data inizio]]="","",DATE($L$1,Tabella273034[[#This Row],[Colonna3]],Tabella273034[[#This Row],[Data inizio]])),"")</f>
        <v>44458</v>
      </c>
      <c r="M380" s="102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80" s="77" t="str">
        <f>TEXT(Tabella273034[[#This Row],[Data piena inizio]],"ggg")</f>
        <v>dom</v>
      </c>
      <c r="O380" s="77" t="str">
        <f>TEXT(Tabella273034[[#This Row],[Data piena fine]],"ggg")</f>
        <v/>
      </c>
      <c r="P380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dom</v>
      </c>
    </row>
    <row r="381" spans="2:16" ht="37.5" customHeight="1" x14ac:dyDescent="0.25">
      <c r="B381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19</v>
      </c>
      <c r="C381" s="133" t="str">
        <f t="shared" si="31"/>
        <v>Settembre</v>
      </c>
      <c r="D381" s="160"/>
      <c r="E381" s="160" t="s">
        <v>25</v>
      </c>
      <c r="F381" s="160">
        <v>19</v>
      </c>
      <c r="G381" s="161" t="s">
        <v>80</v>
      </c>
      <c r="H381" s="160" t="s">
        <v>345</v>
      </c>
      <c r="I381" s="160" t="s">
        <v>346</v>
      </c>
      <c r="J381" s="160">
        <v>1</v>
      </c>
      <c r="K381" s="148">
        <f>9</f>
        <v>9</v>
      </c>
      <c r="L381" s="102">
        <f>IFERROR(IF(Tabella273034[[#This Row],[Data inizio]]="","",DATE($L$1,Tabella273034[[#This Row],[Colonna3]],Tabella273034[[#This Row],[Data inizio]])),"")</f>
        <v>44458</v>
      </c>
      <c r="M381" s="102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81" s="77" t="str">
        <f>TEXT(Tabella273034[[#This Row],[Data piena inizio]],"ggg")</f>
        <v>dom</v>
      </c>
      <c r="O381" s="77" t="str">
        <f>TEXT(Tabella273034[[#This Row],[Data piena fine]],"ggg")</f>
        <v/>
      </c>
      <c r="P381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dom</v>
      </c>
    </row>
    <row r="382" spans="2:16" ht="37.5" customHeight="1" x14ac:dyDescent="0.25">
      <c r="B382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19</v>
      </c>
      <c r="C382" s="133" t="str">
        <f t="shared" si="31"/>
        <v>Settembre</v>
      </c>
      <c r="D382" s="160"/>
      <c r="E382" s="160" t="s">
        <v>24</v>
      </c>
      <c r="F382" s="160">
        <v>19</v>
      </c>
      <c r="G382" s="161" t="s">
        <v>80</v>
      </c>
      <c r="H382" s="160" t="s">
        <v>112</v>
      </c>
      <c r="I382" s="160" t="s">
        <v>133</v>
      </c>
      <c r="J382" s="160">
        <v>4</v>
      </c>
      <c r="K382" s="148">
        <f>9</f>
        <v>9</v>
      </c>
      <c r="L382" s="102">
        <f>IFERROR(IF(Tabella273034[[#This Row],[Data inizio]]="","",DATE($L$1,Tabella273034[[#This Row],[Colonna3]],Tabella273034[[#This Row],[Data inizio]])),"")</f>
        <v>44458</v>
      </c>
      <c r="M382" s="102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82" s="77" t="str">
        <f>TEXT(Tabella273034[[#This Row],[Data piena inizio]],"ggg")</f>
        <v>dom</v>
      </c>
      <c r="O382" s="77" t="str">
        <f>TEXT(Tabella273034[[#This Row],[Data piena fine]],"ggg")</f>
        <v/>
      </c>
      <c r="P382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dom</v>
      </c>
    </row>
    <row r="383" spans="2:16" ht="37.5" customHeight="1" x14ac:dyDescent="0.25">
      <c r="B383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19</v>
      </c>
      <c r="C383" s="133" t="str">
        <f>"Settembre"</f>
        <v>Settembre</v>
      </c>
      <c r="D383" s="160"/>
      <c r="E383" s="160" t="s">
        <v>23</v>
      </c>
      <c r="F383" s="180">
        <v>19</v>
      </c>
      <c r="G383" s="161"/>
      <c r="H383" s="160" t="s">
        <v>615</v>
      </c>
      <c r="I383" s="160" t="s">
        <v>206</v>
      </c>
      <c r="J383" s="160">
        <v>7</v>
      </c>
      <c r="K383" s="148">
        <f>9</f>
        <v>9</v>
      </c>
      <c r="L383" s="102">
        <f>IFERROR(IF(Tabella273034[[#This Row],[Data inizio]]="","",DATE($L$1,Tabella273034[[#This Row],[Colonna3]],Tabella273034[[#This Row],[Data inizio]])),"")</f>
        <v>44458</v>
      </c>
      <c r="M383" s="102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83" s="77" t="str">
        <f>TEXT(Tabella273034[[#This Row],[Data piena inizio]],"ggg")</f>
        <v>dom</v>
      </c>
      <c r="O383" s="77" t="str">
        <f>TEXT(Tabella273034[[#This Row],[Data piena fine]],"ggg")</f>
        <v/>
      </c>
      <c r="P383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dom</v>
      </c>
    </row>
    <row r="384" spans="2:16" ht="37.5" customHeight="1" x14ac:dyDescent="0.25">
      <c r="B384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19</v>
      </c>
      <c r="C384" s="133" t="str">
        <f>"Settembre"</f>
        <v>Settembre</v>
      </c>
      <c r="D384" s="160" t="s">
        <v>654</v>
      </c>
      <c r="E384" s="160" t="s">
        <v>25</v>
      </c>
      <c r="F384" s="180">
        <v>19</v>
      </c>
      <c r="G384" s="161"/>
      <c r="H384" s="160" t="s">
        <v>658</v>
      </c>
      <c r="I384" s="160" t="s">
        <v>468</v>
      </c>
      <c r="J384" s="160">
        <v>7</v>
      </c>
      <c r="K384" s="148">
        <f>9</f>
        <v>9</v>
      </c>
      <c r="L384" s="102">
        <f>IFERROR(IF(Tabella273034[[#This Row],[Data inizio]]="","",DATE($L$1,Tabella273034[[#This Row],[Colonna3]],Tabella273034[[#This Row],[Data inizio]])),"")</f>
        <v>44458</v>
      </c>
      <c r="M384" s="102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84" s="77" t="str">
        <f>TEXT(Tabella273034[[#This Row],[Data piena inizio]],"ggg")</f>
        <v>dom</v>
      </c>
      <c r="O384" s="77" t="str">
        <f>TEXT(Tabella273034[[#This Row],[Data piena fine]],"ggg")</f>
        <v/>
      </c>
      <c r="P384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dom</v>
      </c>
    </row>
    <row r="385" spans="2:16" ht="37.5" customHeight="1" x14ac:dyDescent="0.25">
      <c r="B385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19</v>
      </c>
      <c r="C385" s="133" t="str">
        <f>"Settembre"</f>
        <v>Settembre</v>
      </c>
      <c r="D385" s="160"/>
      <c r="E385" s="160" t="s">
        <v>23</v>
      </c>
      <c r="F385" s="180">
        <v>19</v>
      </c>
      <c r="G385" s="161"/>
      <c r="H385" s="160" t="s">
        <v>639</v>
      </c>
      <c r="I385" s="160" t="s">
        <v>640</v>
      </c>
      <c r="J385" s="160">
        <v>7</v>
      </c>
      <c r="K385" s="148">
        <f>9</f>
        <v>9</v>
      </c>
      <c r="L385" s="102">
        <f>IFERROR(IF(Tabella273034[[#This Row],[Data inizio]]="","",DATE($L$1,Tabella273034[[#This Row],[Colonna3]],Tabella273034[[#This Row],[Data inizio]])),"")</f>
        <v>44458</v>
      </c>
      <c r="M385" s="102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85" s="77" t="str">
        <f>TEXT(Tabella273034[[#This Row],[Data piena inizio]],"ggg")</f>
        <v>dom</v>
      </c>
      <c r="O385" s="77" t="str">
        <f>TEXT(Tabella273034[[#This Row],[Data piena fine]],"ggg")</f>
        <v/>
      </c>
      <c r="P385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dom</v>
      </c>
    </row>
    <row r="386" spans="2:16" ht="37.5" customHeight="1" x14ac:dyDescent="0.25">
      <c r="B386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24 - 26</v>
      </c>
      <c r="C386" s="133" t="str">
        <f t="shared" si="31"/>
        <v>Settembre</v>
      </c>
      <c r="D386" s="160"/>
      <c r="E386" s="160" t="s">
        <v>61</v>
      </c>
      <c r="F386" s="160">
        <v>24</v>
      </c>
      <c r="G386" s="161">
        <v>26</v>
      </c>
      <c r="H386" s="160" t="s">
        <v>347</v>
      </c>
      <c r="I386" s="160" t="s">
        <v>201</v>
      </c>
      <c r="J386" s="160">
        <v>4</v>
      </c>
      <c r="K386" s="148">
        <f>9</f>
        <v>9</v>
      </c>
      <c r="L386" s="102">
        <f>IFERROR(IF(Tabella273034[[#This Row],[Data inizio]]="","",DATE($L$1,Tabella273034[[#This Row],[Colonna3]],Tabella273034[[#This Row],[Data inizio]])),"")</f>
        <v>44463</v>
      </c>
      <c r="M386" s="102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>44465</v>
      </c>
      <c r="N386" s="77" t="str">
        <f>TEXT(Tabella273034[[#This Row],[Data piena inizio]],"ggg")</f>
        <v>ven</v>
      </c>
      <c r="O386" s="77" t="str">
        <f>TEXT(Tabella273034[[#This Row],[Data piena fine]],"ggg")</f>
        <v>dom</v>
      </c>
      <c r="P386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ven - dom</v>
      </c>
    </row>
    <row r="387" spans="2:16" ht="37.5" customHeight="1" x14ac:dyDescent="0.25">
      <c r="B387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25 - 26</v>
      </c>
      <c r="C387" s="133" t="str">
        <f t="shared" si="31"/>
        <v>Settembre</v>
      </c>
      <c r="D387" s="160"/>
      <c r="E387" s="160" t="s">
        <v>19</v>
      </c>
      <c r="F387" s="160">
        <v>25</v>
      </c>
      <c r="G387" s="161">
        <v>26</v>
      </c>
      <c r="H387" s="160" t="s">
        <v>348</v>
      </c>
      <c r="I387" s="160" t="s">
        <v>349</v>
      </c>
      <c r="J387" s="160">
        <v>2</v>
      </c>
      <c r="K387" s="148">
        <f>9</f>
        <v>9</v>
      </c>
      <c r="L387" s="102">
        <f>IFERROR(IF(Tabella273034[[#This Row],[Data inizio]]="","",DATE($L$1,Tabella273034[[#This Row],[Colonna3]],Tabella273034[[#This Row],[Data inizio]])),"")</f>
        <v>44464</v>
      </c>
      <c r="M387" s="102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>44465</v>
      </c>
      <c r="N387" s="77" t="str">
        <f>TEXT(Tabella273034[[#This Row],[Data piena inizio]],"ggg")</f>
        <v>sab</v>
      </c>
      <c r="O387" s="77" t="str">
        <f>TEXT(Tabella273034[[#This Row],[Data piena fine]],"ggg")</f>
        <v>dom</v>
      </c>
      <c r="P387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sab - dom</v>
      </c>
    </row>
    <row r="388" spans="2:16" ht="37.5" customHeight="1" x14ac:dyDescent="0.25">
      <c r="B388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25</v>
      </c>
      <c r="C388" s="133" t="str">
        <f t="shared" si="31"/>
        <v>Settembre</v>
      </c>
      <c r="D388" s="160"/>
      <c r="E388" s="160" t="s">
        <v>24</v>
      </c>
      <c r="F388" s="160">
        <v>25</v>
      </c>
      <c r="G388" s="161" t="s">
        <v>80</v>
      </c>
      <c r="H388" s="160" t="s">
        <v>350</v>
      </c>
      <c r="I388" s="160" t="s">
        <v>298</v>
      </c>
      <c r="J388" s="160">
        <v>6</v>
      </c>
      <c r="K388" s="148">
        <f>9</f>
        <v>9</v>
      </c>
      <c r="L388" s="102">
        <f>IFERROR(IF(Tabella273034[[#This Row],[Data inizio]]="","",DATE($L$1,Tabella273034[[#This Row],[Colonna3]],Tabella273034[[#This Row],[Data inizio]])),"")</f>
        <v>44464</v>
      </c>
      <c r="M388" s="102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88" s="77" t="str">
        <f>TEXT(Tabella273034[[#This Row],[Data piena inizio]],"ggg")</f>
        <v>sab</v>
      </c>
      <c r="O388" s="77" t="str">
        <f>TEXT(Tabella273034[[#This Row],[Data piena fine]],"ggg")</f>
        <v/>
      </c>
      <c r="P388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sab</v>
      </c>
    </row>
    <row r="389" spans="2:16" ht="37.5" customHeight="1" x14ac:dyDescent="0.25">
      <c r="B389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25 - 26</v>
      </c>
      <c r="C389" s="133" t="str">
        <f t="shared" si="31"/>
        <v>Settembre</v>
      </c>
      <c r="D389" s="160"/>
      <c r="E389" s="160" t="s">
        <v>19</v>
      </c>
      <c r="F389" s="160">
        <v>25</v>
      </c>
      <c r="G389" s="161">
        <v>26</v>
      </c>
      <c r="H389" s="160" t="s">
        <v>351</v>
      </c>
      <c r="I389" s="160" t="s">
        <v>352</v>
      </c>
      <c r="J389" s="160">
        <v>7</v>
      </c>
      <c r="K389" s="148">
        <f>9</f>
        <v>9</v>
      </c>
      <c r="L389" s="102">
        <f>IFERROR(IF(Tabella273034[[#This Row],[Data inizio]]="","",DATE($L$1,Tabella273034[[#This Row],[Colonna3]],Tabella273034[[#This Row],[Data inizio]])),"")</f>
        <v>44464</v>
      </c>
      <c r="M389" s="102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>44465</v>
      </c>
      <c r="N389" s="77" t="str">
        <f>TEXT(Tabella273034[[#This Row],[Data piena inizio]],"ggg")</f>
        <v>sab</v>
      </c>
      <c r="O389" s="77" t="str">
        <f>TEXT(Tabella273034[[#This Row],[Data piena fine]],"ggg")</f>
        <v>dom</v>
      </c>
      <c r="P389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sab - dom</v>
      </c>
    </row>
    <row r="390" spans="2:16" ht="37.5" customHeight="1" x14ac:dyDescent="0.25">
      <c r="B390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25</v>
      </c>
      <c r="C390" s="133" t="str">
        <f>"Settembre"</f>
        <v>Settembre</v>
      </c>
      <c r="D390" s="160" t="s">
        <v>654</v>
      </c>
      <c r="E390" s="160" t="s">
        <v>23</v>
      </c>
      <c r="F390" s="180">
        <v>25</v>
      </c>
      <c r="G390" s="161"/>
      <c r="H390" s="160" t="s">
        <v>659</v>
      </c>
      <c r="I390" s="160" t="s">
        <v>259</v>
      </c>
      <c r="J390" s="160">
        <v>7</v>
      </c>
      <c r="K390" s="148">
        <f>9</f>
        <v>9</v>
      </c>
      <c r="L390" s="102">
        <f>IFERROR(IF(Tabella273034[[#This Row],[Data inizio]]="","",DATE($L$1,Tabella273034[[#This Row],[Colonna3]],Tabella273034[[#This Row],[Data inizio]])),"")</f>
        <v>44464</v>
      </c>
      <c r="M390" s="102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90" s="77" t="str">
        <f>TEXT(Tabella273034[[#This Row],[Data piena inizio]],"ggg")</f>
        <v>sab</v>
      </c>
      <c r="O390" s="77" t="str">
        <f>TEXT(Tabella273034[[#This Row],[Data piena fine]],"ggg")</f>
        <v/>
      </c>
      <c r="P390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sab</v>
      </c>
    </row>
    <row r="391" spans="2:16" ht="37.5" customHeight="1" x14ac:dyDescent="0.25">
      <c r="B391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25 - 26</v>
      </c>
      <c r="C391" s="133" t="str">
        <f>"Settembre"</f>
        <v>Settembre</v>
      </c>
      <c r="D391" s="160"/>
      <c r="E391" s="160" t="s">
        <v>19</v>
      </c>
      <c r="F391" s="180">
        <v>25</v>
      </c>
      <c r="G391" s="161" t="s">
        <v>430</v>
      </c>
      <c r="H391" s="160" t="s">
        <v>655</v>
      </c>
      <c r="I391" s="160" t="s">
        <v>283</v>
      </c>
      <c r="J391" s="160">
        <v>1</v>
      </c>
      <c r="K391" s="148">
        <f>9</f>
        <v>9</v>
      </c>
      <c r="L391" s="102">
        <f>IFERROR(IF(Tabella273034[[#This Row],[Data inizio]]="","",DATE($L$1,Tabella273034[[#This Row],[Colonna3]],Tabella273034[[#This Row],[Data inizio]])),"")</f>
        <v>44464</v>
      </c>
      <c r="M391" s="102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>44465</v>
      </c>
      <c r="N391" s="77" t="str">
        <f>TEXT(Tabella273034[[#This Row],[Data piena inizio]],"ggg")</f>
        <v>sab</v>
      </c>
      <c r="O391" s="77" t="str">
        <f>TEXT(Tabella273034[[#This Row],[Data piena fine]],"ggg")</f>
        <v>dom</v>
      </c>
      <c r="P391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sab - dom</v>
      </c>
    </row>
    <row r="392" spans="2:16" ht="37.5" customHeight="1" x14ac:dyDescent="0.25">
      <c r="B392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26</v>
      </c>
      <c r="C392" s="133" t="str">
        <f>"Settembre"</f>
        <v>Settembre</v>
      </c>
      <c r="D392" s="160" t="s">
        <v>654</v>
      </c>
      <c r="E392" s="160" t="s">
        <v>23</v>
      </c>
      <c r="F392" s="180">
        <v>26</v>
      </c>
      <c r="G392" s="161"/>
      <c r="H392" s="160" t="s">
        <v>660</v>
      </c>
      <c r="I392" s="160" t="s">
        <v>206</v>
      </c>
      <c r="J392" s="160">
        <v>7</v>
      </c>
      <c r="K392" s="148">
        <f>9</f>
        <v>9</v>
      </c>
      <c r="L392" s="102">
        <f>IFERROR(IF(Tabella273034[[#This Row],[Data inizio]]="","",DATE($L$1,Tabella273034[[#This Row],[Colonna3]],Tabella273034[[#This Row],[Data inizio]])),"")</f>
        <v>44465</v>
      </c>
      <c r="M392" s="102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92" s="77" t="str">
        <f>TEXT(Tabella273034[[#This Row],[Data piena inizio]],"ggg")</f>
        <v>dom</v>
      </c>
      <c r="O392" s="77" t="str">
        <f>TEXT(Tabella273034[[#This Row],[Data piena fine]],"ggg")</f>
        <v/>
      </c>
      <c r="P392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dom</v>
      </c>
    </row>
    <row r="393" spans="2:16" ht="37.5" customHeight="1" x14ac:dyDescent="0.25">
      <c r="B393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26</v>
      </c>
      <c r="C393" s="133" t="str">
        <f>"Settembre"</f>
        <v>Settembre</v>
      </c>
      <c r="D393" s="160" t="s">
        <v>654</v>
      </c>
      <c r="E393" s="160" t="s">
        <v>23</v>
      </c>
      <c r="F393" s="180">
        <v>26</v>
      </c>
      <c r="G393" s="161"/>
      <c r="H393" s="160" t="s">
        <v>517</v>
      </c>
      <c r="I393" s="160" t="s">
        <v>468</v>
      </c>
      <c r="J393" s="160">
        <v>7</v>
      </c>
      <c r="K393" s="148">
        <f>9</f>
        <v>9</v>
      </c>
      <c r="L393" s="102">
        <f>IFERROR(IF(Tabella273034[[#This Row],[Data inizio]]="","",DATE($L$1,Tabella273034[[#This Row],[Colonna3]],Tabella273034[[#This Row],[Data inizio]])),"")</f>
        <v>44465</v>
      </c>
      <c r="M393" s="102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93" s="77" t="str">
        <f>TEXT(Tabella273034[[#This Row],[Data piena inizio]],"ggg")</f>
        <v>dom</v>
      </c>
      <c r="O393" s="77" t="str">
        <f>TEXT(Tabella273034[[#This Row],[Data piena fine]],"ggg")</f>
        <v/>
      </c>
      <c r="P393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dom</v>
      </c>
    </row>
    <row r="394" spans="2:16" ht="37.5" customHeight="1" x14ac:dyDescent="0.25">
      <c r="B394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26</v>
      </c>
      <c r="C394" s="133" t="str">
        <f t="shared" si="31"/>
        <v>Settembre</v>
      </c>
      <c r="D394" s="160" t="s">
        <v>671</v>
      </c>
      <c r="E394" s="160" t="s">
        <v>24</v>
      </c>
      <c r="F394" s="160">
        <v>26</v>
      </c>
      <c r="G394" s="161"/>
      <c r="H394" s="160" t="s">
        <v>156</v>
      </c>
      <c r="I394" s="160" t="s">
        <v>157</v>
      </c>
      <c r="J394" s="160">
        <v>2</v>
      </c>
      <c r="K394" s="148">
        <f>9</f>
        <v>9</v>
      </c>
      <c r="L394" s="102">
        <f>IFERROR(IF(Tabella273034[[#This Row],[Data inizio]]="","",DATE($L$1,Tabella273034[[#This Row],[Colonna3]],Tabella273034[[#This Row],[Data inizio]])),"")</f>
        <v>44465</v>
      </c>
      <c r="M394" s="102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94" s="77" t="str">
        <f>TEXT(Tabella273034[[#This Row],[Data piena inizio]],"ggg")</f>
        <v>dom</v>
      </c>
      <c r="O394" s="77" t="str">
        <f>TEXT(Tabella273034[[#This Row],[Data piena fine]],"ggg")</f>
        <v/>
      </c>
      <c r="P394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dom</v>
      </c>
    </row>
    <row r="395" spans="2:16" ht="37.5" customHeight="1" x14ac:dyDescent="0.25">
      <c r="B395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26</v>
      </c>
      <c r="C395" s="133" t="str">
        <f t="shared" si="31"/>
        <v>Settembre</v>
      </c>
      <c r="D395" s="160"/>
      <c r="E395" s="160" t="s">
        <v>24</v>
      </c>
      <c r="F395" s="160">
        <v>26</v>
      </c>
      <c r="G395" s="161" t="s">
        <v>80</v>
      </c>
      <c r="H395" s="160" t="s">
        <v>112</v>
      </c>
      <c r="I395" s="160" t="s">
        <v>353</v>
      </c>
      <c r="J395" s="160">
        <v>3</v>
      </c>
      <c r="K395" s="148">
        <f>9</f>
        <v>9</v>
      </c>
      <c r="L395" s="102">
        <f>IFERROR(IF(Tabella273034[[#This Row],[Data inizio]]="","",DATE($L$1,Tabella273034[[#This Row],[Colonna3]],Tabella273034[[#This Row],[Data inizio]])),"")</f>
        <v>44465</v>
      </c>
      <c r="M395" s="102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95" s="77" t="str">
        <f>TEXT(Tabella273034[[#This Row],[Data piena inizio]],"ggg")</f>
        <v>dom</v>
      </c>
      <c r="O395" s="77" t="str">
        <f>TEXT(Tabella273034[[#This Row],[Data piena fine]],"ggg")</f>
        <v/>
      </c>
      <c r="P395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dom</v>
      </c>
    </row>
    <row r="396" spans="2:16" ht="37.5" customHeight="1" x14ac:dyDescent="0.25">
      <c r="B396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26</v>
      </c>
      <c r="C396" s="133" t="str">
        <f t="shared" si="31"/>
        <v>Settembre</v>
      </c>
      <c r="D396" s="160"/>
      <c r="E396" s="160" t="s">
        <v>25</v>
      </c>
      <c r="F396" s="160">
        <v>26</v>
      </c>
      <c r="G396" s="161" t="s">
        <v>80</v>
      </c>
      <c r="H396" s="160" t="s">
        <v>183</v>
      </c>
      <c r="I396" s="160" t="s">
        <v>354</v>
      </c>
      <c r="J396" s="160">
        <v>5</v>
      </c>
      <c r="K396" s="148">
        <f>9</f>
        <v>9</v>
      </c>
      <c r="L396" s="102">
        <f>IFERROR(IF(Tabella273034[[#This Row],[Data inizio]]="","",DATE($L$1,Tabella273034[[#This Row],[Colonna3]],Tabella273034[[#This Row],[Data inizio]])),"")</f>
        <v>44465</v>
      </c>
      <c r="M396" s="102" t="str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/>
      </c>
      <c r="N396" s="77" t="str">
        <f>TEXT(Tabella273034[[#This Row],[Data piena inizio]],"ggg")</f>
        <v>dom</v>
      </c>
      <c r="O396" s="77" t="str">
        <f>TEXT(Tabella273034[[#This Row],[Data piena fine]],"ggg")</f>
        <v/>
      </c>
      <c r="P396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dom</v>
      </c>
    </row>
    <row r="397" spans="2:16" ht="37.5" customHeight="1" x14ac:dyDescent="0.25">
      <c r="B397" s="133" t="str">
        <f>IF(Tabella273034[[#This Row],[Data inizio]]="","",IF(AND(Tabella273034[[#This Row],[Tipologia]]&lt;&gt;"",Tabella273034[[#This Row],[Data fine]]&lt;&gt;""),CONCATENATE(Tabella273034[[#This Row],[Data inizio]]," - ",Tabella273034[[#This Row],[Data fine]]),IF(AND(Tabella273034[[#This Row],[Tipologia]]&lt;&gt;"",Tabella273034[[#This Row],[Data fine]]=""),CONCATENATE(Tabella273034[[#This Row],[Data inizio]]))))</f>
        <v>30 - 3 ottobre</v>
      </c>
      <c r="C397" s="133" t="str">
        <f t="shared" si="31"/>
        <v>Settembre</v>
      </c>
      <c r="D397" s="160"/>
      <c r="E397" s="160" t="s">
        <v>72</v>
      </c>
      <c r="F397" s="160">
        <v>30</v>
      </c>
      <c r="G397" s="161" t="s">
        <v>457</v>
      </c>
      <c r="H397" s="160" t="s">
        <v>356</v>
      </c>
      <c r="I397" s="160" t="s">
        <v>246</v>
      </c>
      <c r="J397" s="160">
        <v>1</v>
      </c>
      <c r="K397" s="148">
        <f>9</f>
        <v>9</v>
      </c>
      <c r="L397" s="102">
        <f>IFERROR(IF(Tabella273034[[#This Row],[Data inizio]]="","",DATE($L$1,Tabella273034[[#This Row],[Colonna3]],Tabella273034[[#This Row],[Data inizio]])),"")</f>
        <v>44469</v>
      </c>
      <c r="M397" s="102">
        <f>IF(Tabella273034[[#This Row],[Data fine]]="1° Ottobre",Tabella273034[[#This Row],[Data piena inizio]]+1,IF(Tabella273034[[#This Row],[Data fine]]="2 Ottobre",Tabella273034[[#This Row],[Data piena inizio]]+2,IF(Tabella273034[[#This Row],[Data fine]]="3 Ottobre",Tabella273034[[#This Row],[Data piena inizio]]+3,IF(Tabella273034[[#This Row],[Data fine]]="","",DATE($L$1,Tabella273034[[#This Row],[Colonna3]],Tabella273034[[#This Row],[Data fine]])))))</f>
        <v>44472</v>
      </c>
      <c r="N397" s="77" t="str">
        <f>TEXT(Tabella273034[[#This Row],[Data piena inizio]],"ggg")</f>
        <v>gio</v>
      </c>
      <c r="O397" s="77" t="str">
        <f>TEXT(Tabella273034[[#This Row],[Data piena fine]],"ggg")</f>
        <v>dom</v>
      </c>
      <c r="P397" s="77" t="str">
        <f>IFERROR(IF(AND(Tabella273034[[#This Row],[Giorno inizio]]="",Tabella273034[[#This Row],[Giorno fine]]=""),"",IF(Tabella273034[[#This Row],[Giorno fine]]="",Tabella273034[[#This Row],[Giorno inizio]],CONCATENATE(Tabella273034[[#This Row],[Giorno inizio]]," - ",Tabella273034[[#This Row],[Giorno fine]]))),””)</f>
        <v>gio - dom</v>
      </c>
    </row>
    <row r="398" spans="2:16" ht="37.5" customHeight="1" x14ac:dyDescent="0.25">
      <c r="B398" s="132" t="s">
        <v>29</v>
      </c>
      <c r="C398" s="134" t="s">
        <v>35</v>
      </c>
      <c r="D398" s="164" t="s">
        <v>18</v>
      </c>
      <c r="E398" s="164" t="s">
        <v>17</v>
      </c>
      <c r="F398" s="165" t="s">
        <v>73</v>
      </c>
      <c r="G398" s="166" t="s">
        <v>74</v>
      </c>
      <c r="H398" s="167" t="s">
        <v>31</v>
      </c>
      <c r="I398" s="164" t="s">
        <v>10</v>
      </c>
      <c r="J398" s="164" t="s">
        <v>26</v>
      </c>
      <c r="K398" s="141" t="s">
        <v>454</v>
      </c>
      <c r="L398" s="100" t="s">
        <v>549</v>
      </c>
      <c r="M398" s="100" t="s">
        <v>550</v>
      </c>
      <c r="N398" s="100" t="s">
        <v>551</v>
      </c>
      <c r="O398" s="100" t="s">
        <v>552</v>
      </c>
      <c r="P398" s="100" t="s">
        <v>30</v>
      </c>
    </row>
    <row r="399" spans="2:16" ht="37.5" customHeight="1" x14ac:dyDescent="0.25">
      <c r="B399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/>
      </c>
      <c r="C399" s="134" t="str">
        <f t="shared" ref="C399:C400" si="32">"Ottobre"</f>
        <v>Ottobre</v>
      </c>
      <c r="D399" s="156"/>
      <c r="E399" s="168"/>
      <c r="F399" s="168"/>
      <c r="G399" s="169" t="s">
        <v>80</v>
      </c>
      <c r="H399" s="170" t="s">
        <v>8</v>
      </c>
      <c r="I399" s="168"/>
      <c r="J399" s="171"/>
      <c r="K399" s="144">
        <f>10</f>
        <v>10</v>
      </c>
      <c r="L399" s="106" t="str">
        <f>IFERROR(IF(Tabella273135[[#This Row],[Data inizio]]="","",DATE($L$1,Tabella273135[[#This Row],[Colonna3]],Tabella273135[[#This Row],[Data inizio]])),"")</f>
        <v/>
      </c>
      <c r="M399" s="106" t="str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/>
      </c>
      <c r="N399" s="108" t="str">
        <f>TEXT(Tabella273135[[#This Row],[Data piena inizio]],"ggg")</f>
        <v/>
      </c>
      <c r="O399" s="105" t="str">
        <f>TEXT(Tabella273135[[#This Row],[Data piena fine]],"ggg")</f>
        <v/>
      </c>
      <c r="P399" s="105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/>
      </c>
    </row>
    <row r="400" spans="2:16" ht="37.5" customHeight="1" x14ac:dyDescent="0.25">
      <c r="B400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2 - 3</v>
      </c>
      <c r="C400" s="133" t="str">
        <f t="shared" si="32"/>
        <v>Ottobre</v>
      </c>
      <c r="D400" s="160"/>
      <c r="E400" s="160" t="s">
        <v>20</v>
      </c>
      <c r="F400" s="160">
        <v>2</v>
      </c>
      <c r="G400" s="161">
        <v>3</v>
      </c>
      <c r="H400" s="160" t="s">
        <v>358</v>
      </c>
      <c r="I400" s="160" t="s">
        <v>346</v>
      </c>
      <c r="J400" s="160">
        <v>1</v>
      </c>
      <c r="K400" s="145">
        <f>10</f>
        <v>10</v>
      </c>
      <c r="L400" s="109">
        <f>IFERROR(IF(Tabella273135[[#This Row],[Data inizio]]="","",DATE($L$1,Tabella273135[[#This Row],[Colonna3]],Tabella273135[[#This Row],[Data inizio]])),"")</f>
        <v>44471</v>
      </c>
      <c r="M400" s="109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>44472</v>
      </c>
      <c r="N400" s="75" t="str">
        <f>TEXT(Tabella273135[[#This Row],[Data piena inizio]],"ggg")</f>
        <v>sab</v>
      </c>
      <c r="O400" s="75" t="str">
        <f>TEXT(Tabella273135[[#This Row],[Data piena fine]],"ggg")</f>
        <v>dom</v>
      </c>
      <c r="P400" s="75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sab - dom</v>
      </c>
    </row>
    <row r="401" spans="2:16" ht="37.5" customHeight="1" x14ac:dyDescent="0.25">
      <c r="B401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3</v>
      </c>
      <c r="C401" s="133" t="str">
        <f t="shared" ref="C401:C406" si="33">"Ottobre"</f>
        <v>Ottobre</v>
      </c>
      <c r="D401" s="160"/>
      <c r="E401" s="160" t="s">
        <v>24</v>
      </c>
      <c r="F401" s="160">
        <v>3</v>
      </c>
      <c r="G401" s="161" t="s">
        <v>80</v>
      </c>
      <c r="H401" s="160" t="s">
        <v>359</v>
      </c>
      <c r="I401" s="160" t="s">
        <v>57</v>
      </c>
      <c r="J401" s="160">
        <v>2</v>
      </c>
      <c r="K401" s="145">
        <f>10</f>
        <v>10</v>
      </c>
      <c r="L401" s="109">
        <f>IFERROR(IF(Tabella273135[[#This Row],[Data inizio]]="","",DATE($L$1,Tabella273135[[#This Row],[Colonna3]],Tabella273135[[#This Row],[Data inizio]])),"")</f>
        <v>44472</v>
      </c>
      <c r="M401" s="109" t="str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/>
      </c>
      <c r="N401" s="75" t="str">
        <f>TEXT(Tabella273135[[#This Row],[Data piena inizio]],"ggg")</f>
        <v>dom</v>
      </c>
      <c r="O401" s="75" t="str">
        <f>TEXT(Tabella273135[[#This Row],[Data piena fine]],"ggg")</f>
        <v/>
      </c>
      <c r="P401" s="75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dom</v>
      </c>
    </row>
    <row r="402" spans="2:16" ht="37.5" customHeight="1" x14ac:dyDescent="0.25">
      <c r="B402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3</v>
      </c>
      <c r="C402" s="133" t="str">
        <f t="shared" si="33"/>
        <v>Ottobre</v>
      </c>
      <c r="D402" s="160"/>
      <c r="E402" s="160" t="s">
        <v>24</v>
      </c>
      <c r="F402" s="160">
        <v>3</v>
      </c>
      <c r="G402" s="161" t="s">
        <v>80</v>
      </c>
      <c r="H402" s="160" t="s">
        <v>112</v>
      </c>
      <c r="I402" s="160" t="s">
        <v>136</v>
      </c>
      <c r="J402" s="160">
        <v>3</v>
      </c>
      <c r="K402" s="145">
        <f>10</f>
        <v>10</v>
      </c>
      <c r="L402" s="109">
        <f>IFERROR(IF(Tabella273135[[#This Row],[Data inizio]]="","",DATE($L$1,Tabella273135[[#This Row],[Colonna3]],Tabella273135[[#This Row],[Data inizio]])),"")</f>
        <v>44472</v>
      </c>
      <c r="M402" s="109" t="str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/>
      </c>
      <c r="N402" s="75" t="str">
        <f>TEXT(Tabella273135[[#This Row],[Data piena inizio]],"ggg")</f>
        <v>dom</v>
      </c>
      <c r="O402" s="75" t="str">
        <f>TEXT(Tabella273135[[#This Row],[Data piena fine]],"ggg")</f>
        <v/>
      </c>
      <c r="P402" s="75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dom</v>
      </c>
    </row>
    <row r="403" spans="2:16" ht="37.5" customHeight="1" x14ac:dyDescent="0.25">
      <c r="B403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3</v>
      </c>
      <c r="C403" s="133" t="str">
        <f t="shared" si="33"/>
        <v>Ottobre</v>
      </c>
      <c r="D403" s="160"/>
      <c r="E403" s="160" t="s">
        <v>24</v>
      </c>
      <c r="F403" s="160">
        <v>3</v>
      </c>
      <c r="G403" s="161" t="s">
        <v>80</v>
      </c>
      <c r="H403" s="160" t="s">
        <v>112</v>
      </c>
      <c r="I403" s="160" t="s">
        <v>127</v>
      </c>
      <c r="J403" s="160">
        <v>4</v>
      </c>
      <c r="K403" s="145">
        <f>10</f>
        <v>10</v>
      </c>
      <c r="L403" s="109">
        <f>IFERROR(IF(Tabella273135[[#This Row],[Data inizio]]="","",DATE($L$1,Tabella273135[[#This Row],[Colonna3]],Tabella273135[[#This Row],[Data inizio]])),"")</f>
        <v>44472</v>
      </c>
      <c r="M403" s="109" t="str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/>
      </c>
      <c r="N403" s="75" t="str">
        <f>TEXT(Tabella273135[[#This Row],[Data piena inizio]],"ggg")</f>
        <v>dom</v>
      </c>
      <c r="O403" s="75" t="str">
        <f>TEXT(Tabella273135[[#This Row],[Data piena fine]],"ggg")</f>
        <v/>
      </c>
      <c r="P403" s="75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dom</v>
      </c>
    </row>
    <row r="404" spans="2:16" ht="37.5" customHeight="1" x14ac:dyDescent="0.25">
      <c r="B404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3</v>
      </c>
      <c r="C404" s="133" t="str">
        <f t="shared" si="33"/>
        <v>Ottobre</v>
      </c>
      <c r="D404" s="160"/>
      <c r="E404" s="160" t="s">
        <v>25</v>
      </c>
      <c r="F404" s="160">
        <v>3</v>
      </c>
      <c r="G404" s="161" t="s">
        <v>80</v>
      </c>
      <c r="H404" s="160" t="s">
        <v>360</v>
      </c>
      <c r="I404" s="160" t="s">
        <v>47</v>
      </c>
      <c r="J404" s="160">
        <v>5</v>
      </c>
      <c r="K404" s="145">
        <f>10</f>
        <v>10</v>
      </c>
      <c r="L404" s="109">
        <f>IFERROR(IF(Tabella273135[[#This Row],[Data inizio]]="","",DATE($L$1,Tabella273135[[#This Row],[Colonna3]],Tabella273135[[#This Row],[Data inizio]])),"")</f>
        <v>44472</v>
      </c>
      <c r="M404" s="109" t="str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/>
      </c>
      <c r="N404" s="75" t="str">
        <f>TEXT(Tabella273135[[#This Row],[Data piena inizio]],"ggg")</f>
        <v>dom</v>
      </c>
      <c r="O404" s="75" t="str">
        <f>TEXT(Tabella273135[[#This Row],[Data piena fine]],"ggg")</f>
        <v/>
      </c>
      <c r="P404" s="75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dom</v>
      </c>
    </row>
    <row r="405" spans="2:16" ht="37.5" customHeight="1" x14ac:dyDescent="0.25">
      <c r="B405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3</v>
      </c>
      <c r="C405" s="133" t="str">
        <f>"Ottobre"</f>
        <v>Ottobre</v>
      </c>
      <c r="D405" s="160"/>
      <c r="E405" s="160" t="s">
        <v>24</v>
      </c>
      <c r="F405" s="180">
        <v>3</v>
      </c>
      <c r="G405" s="161"/>
      <c r="H405" s="160" t="s">
        <v>657</v>
      </c>
      <c r="I405" s="160" t="s">
        <v>120</v>
      </c>
      <c r="J405" s="160">
        <v>7</v>
      </c>
      <c r="K405" s="146">
        <f>10</f>
        <v>10</v>
      </c>
      <c r="L405" s="109">
        <f>IFERROR(IF(Tabella273135[[#This Row],[Data inizio]]="","",DATE($L$1,Tabella273135[[#This Row],[Colonna3]],Tabella273135[[#This Row],[Data inizio]])),"")</f>
        <v>44472</v>
      </c>
      <c r="M405" s="109" t="str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/>
      </c>
      <c r="N405" s="122" t="str">
        <f>TEXT(Tabella273135[[#This Row],[Data piena inizio]],"ggg")</f>
        <v>dom</v>
      </c>
      <c r="O405" s="122" t="str">
        <f>TEXT(Tabella273135[[#This Row],[Data piena fine]],"ggg")</f>
        <v/>
      </c>
      <c r="P405" s="122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dom</v>
      </c>
    </row>
    <row r="406" spans="2:16" ht="37.5" customHeight="1" x14ac:dyDescent="0.25">
      <c r="B406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3</v>
      </c>
      <c r="C406" s="133" t="str">
        <f t="shared" si="33"/>
        <v>Ottobre</v>
      </c>
      <c r="D406" s="160"/>
      <c r="E406" s="160" t="s">
        <v>23</v>
      </c>
      <c r="F406" s="160">
        <v>3</v>
      </c>
      <c r="G406" s="161" t="s">
        <v>80</v>
      </c>
      <c r="H406" s="160" t="s">
        <v>471</v>
      </c>
      <c r="I406" s="160" t="s">
        <v>466</v>
      </c>
      <c r="J406" s="160">
        <v>7</v>
      </c>
      <c r="K406" s="145">
        <f>10</f>
        <v>10</v>
      </c>
      <c r="L406" s="109">
        <f>IFERROR(IF(Tabella273135[[#This Row],[Data inizio]]="","",DATE($L$1,Tabella273135[[#This Row],[Colonna3]],Tabella273135[[#This Row],[Data inizio]])),"")</f>
        <v>44472</v>
      </c>
      <c r="M406" s="109" t="str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/>
      </c>
      <c r="N406" s="75" t="str">
        <f>TEXT(Tabella273135[[#This Row],[Data piena inizio]],"ggg")</f>
        <v>dom</v>
      </c>
      <c r="O406" s="75" t="str">
        <f>TEXT(Tabella273135[[#This Row],[Data piena fine]],"ggg")</f>
        <v/>
      </c>
      <c r="P406" s="75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dom</v>
      </c>
    </row>
    <row r="407" spans="2:16" ht="37.5" customHeight="1" x14ac:dyDescent="0.25">
      <c r="B407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3</v>
      </c>
      <c r="C407" s="133" t="str">
        <f>"Ottobre"</f>
        <v>Ottobre</v>
      </c>
      <c r="D407" s="160"/>
      <c r="E407" s="160" t="s">
        <v>23</v>
      </c>
      <c r="F407" s="180">
        <v>3</v>
      </c>
      <c r="G407" s="161"/>
      <c r="H407" s="160" t="s">
        <v>471</v>
      </c>
      <c r="I407" s="160" t="s">
        <v>253</v>
      </c>
      <c r="J407" s="160">
        <v>7</v>
      </c>
      <c r="K407" s="146">
        <f>10</f>
        <v>10</v>
      </c>
      <c r="L407" s="109">
        <f>IFERROR(IF(Tabella273135[[#This Row],[Data inizio]]="","",DATE($L$1,Tabella273135[[#This Row],[Colonna3]],Tabella273135[[#This Row],[Data inizio]])),"")</f>
        <v>44472</v>
      </c>
      <c r="M407" s="109" t="str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/>
      </c>
      <c r="N407" s="122" t="str">
        <f>TEXT(Tabella273135[[#This Row],[Data piena inizio]],"ggg")</f>
        <v>dom</v>
      </c>
      <c r="O407" s="122" t="str">
        <f>TEXT(Tabella273135[[#This Row],[Data piena fine]],"ggg")</f>
        <v/>
      </c>
      <c r="P407" s="122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dom</v>
      </c>
    </row>
    <row r="408" spans="2:16" ht="37.5" customHeight="1" x14ac:dyDescent="0.25">
      <c r="B408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9</v>
      </c>
      <c r="C408" s="133" t="str">
        <f t="shared" ref="C408:C410" si="34">"Ottobre"</f>
        <v>Ottobre</v>
      </c>
      <c r="D408" s="160"/>
      <c r="E408" s="160" t="s">
        <v>25</v>
      </c>
      <c r="F408" s="160">
        <v>9</v>
      </c>
      <c r="G408" s="161" t="s">
        <v>80</v>
      </c>
      <c r="H408" s="160" t="s">
        <v>361</v>
      </c>
      <c r="I408" s="160" t="s">
        <v>248</v>
      </c>
      <c r="J408" s="160">
        <v>1</v>
      </c>
      <c r="K408" s="145">
        <f>10</f>
        <v>10</v>
      </c>
      <c r="L408" s="109">
        <f>IFERROR(IF(Tabella273135[[#This Row],[Data inizio]]="","",DATE($L$1,Tabella273135[[#This Row],[Colonna3]],Tabella273135[[#This Row],[Data inizio]])),"")</f>
        <v>44478</v>
      </c>
      <c r="M408" s="109" t="str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/>
      </c>
      <c r="N408" s="75" t="str">
        <f>TEXT(Tabella273135[[#This Row],[Data piena inizio]],"ggg")</f>
        <v>sab</v>
      </c>
      <c r="O408" s="75" t="str">
        <f>TEXT(Tabella273135[[#This Row],[Data piena fine]],"ggg")</f>
        <v/>
      </c>
      <c r="P408" s="75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sab</v>
      </c>
    </row>
    <row r="409" spans="2:16" ht="37.5" customHeight="1" x14ac:dyDescent="0.25">
      <c r="B409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9 - 10</v>
      </c>
      <c r="C409" s="133" t="str">
        <f t="shared" si="34"/>
        <v>Ottobre</v>
      </c>
      <c r="D409" s="160" t="s">
        <v>677</v>
      </c>
      <c r="E409" s="160" t="s">
        <v>19</v>
      </c>
      <c r="F409" s="160">
        <v>9</v>
      </c>
      <c r="G409" s="161">
        <v>10</v>
      </c>
      <c r="H409" s="160" t="s">
        <v>362</v>
      </c>
      <c r="I409" s="160" t="s">
        <v>363</v>
      </c>
      <c r="J409" s="160">
        <v>1</v>
      </c>
      <c r="K409" s="145">
        <f>10</f>
        <v>10</v>
      </c>
      <c r="L409" s="109">
        <f>IFERROR(IF(Tabella273135[[#This Row],[Data inizio]]="","",DATE($L$1,Tabella273135[[#This Row],[Colonna3]],Tabella273135[[#This Row],[Data inizio]])),"")</f>
        <v>44478</v>
      </c>
      <c r="M409" s="109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>44479</v>
      </c>
      <c r="N409" s="75" t="str">
        <f>TEXT(Tabella273135[[#This Row],[Data piena inizio]],"ggg")</f>
        <v>sab</v>
      </c>
      <c r="O409" s="75" t="str">
        <f>TEXT(Tabella273135[[#This Row],[Data piena fine]],"ggg")</f>
        <v>dom</v>
      </c>
      <c r="P409" s="75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sab - dom</v>
      </c>
    </row>
    <row r="410" spans="2:16" ht="37.5" customHeight="1" x14ac:dyDescent="0.25">
      <c r="B410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9</v>
      </c>
      <c r="C410" s="133" t="str">
        <f t="shared" si="34"/>
        <v>Ottobre</v>
      </c>
      <c r="D410" s="160"/>
      <c r="E410" s="160" t="s">
        <v>25</v>
      </c>
      <c r="F410" s="160">
        <v>9</v>
      </c>
      <c r="G410" s="161" t="s">
        <v>80</v>
      </c>
      <c r="H410" s="160" t="s">
        <v>519</v>
      </c>
      <c r="I410" s="160" t="s">
        <v>520</v>
      </c>
      <c r="J410" s="160">
        <v>4</v>
      </c>
      <c r="K410" s="150">
        <f>10</f>
        <v>10</v>
      </c>
      <c r="L410" s="111">
        <f>IFERROR(IF(Tabella273135[[#This Row],[Data inizio]]="","",DATE($L$1,Tabella273135[[#This Row],[Colonna3]],Tabella273135[[#This Row],[Data inizio]])),"")</f>
        <v>44478</v>
      </c>
      <c r="M410" s="111" t="str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/>
      </c>
      <c r="N410" s="110" t="str">
        <f>TEXT(Tabella273135[[#This Row],[Data piena inizio]],"ggg")</f>
        <v>sab</v>
      </c>
      <c r="O410" s="110" t="str">
        <f>TEXT(Tabella273135[[#This Row],[Data piena fine]],"ggg")</f>
        <v/>
      </c>
      <c r="P410" s="110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sab</v>
      </c>
    </row>
    <row r="411" spans="2:16" ht="37.5" customHeight="1" x14ac:dyDescent="0.25">
      <c r="B411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9 - 10</v>
      </c>
      <c r="C411" s="133" t="str">
        <f t="shared" ref="C411:C453" si="35">"Ottobre"</f>
        <v>Ottobre</v>
      </c>
      <c r="D411" s="160"/>
      <c r="E411" s="160" t="s">
        <v>68</v>
      </c>
      <c r="F411" s="160">
        <v>9</v>
      </c>
      <c r="G411" s="161">
        <v>10</v>
      </c>
      <c r="H411" s="160" t="s">
        <v>364</v>
      </c>
      <c r="I411" s="160" t="s">
        <v>365</v>
      </c>
      <c r="J411" s="160">
        <v>6</v>
      </c>
      <c r="K411" s="146">
        <f>10</f>
        <v>10</v>
      </c>
      <c r="L411" s="109">
        <f>IFERROR(IF(Tabella273135[[#This Row],[Data inizio]]="","",DATE($L$1,Tabella273135[[#This Row],[Colonna3]],Tabella273135[[#This Row],[Data inizio]])),"")</f>
        <v>44478</v>
      </c>
      <c r="M411" s="109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>44479</v>
      </c>
      <c r="N411" s="122" t="str">
        <f>TEXT(Tabella273135[[#This Row],[Data piena inizio]],"ggg")</f>
        <v>sab</v>
      </c>
      <c r="O411" s="122" t="str">
        <f>TEXT(Tabella273135[[#This Row],[Data piena fine]],"ggg")</f>
        <v>dom</v>
      </c>
      <c r="P411" s="122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sab - dom</v>
      </c>
    </row>
    <row r="412" spans="2:16" ht="37.5" customHeight="1" x14ac:dyDescent="0.25">
      <c r="B412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9 - 10</v>
      </c>
      <c r="C412" s="133" t="str">
        <f t="shared" si="35"/>
        <v>Ottobre</v>
      </c>
      <c r="D412" s="160"/>
      <c r="E412" s="160" t="s">
        <v>20</v>
      </c>
      <c r="F412" s="160">
        <v>9</v>
      </c>
      <c r="G412" s="161" t="s">
        <v>397</v>
      </c>
      <c r="H412" s="160" t="s">
        <v>547</v>
      </c>
      <c r="I412" s="160" t="s">
        <v>548</v>
      </c>
      <c r="J412" s="160">
        <v>7</v>
      </c>
      <c r="K412" s="146">
        <f>10</f>
        <v>10</v>
      </c>
      <c r="L412" s="109">
        <f>IFERROR(IF(Tabella273135[[#This Row],[Data inizio]]="","",DATE($L$1,Tabella273135[[#This Row],[Colonna3]],Tabella273135[[#This Row],[Data inizio]])),"")</f>
        <v>44478</v>
      </c>
      <c r="M412" s="109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>44479</v>
      </c>
      <c r="N412" s="122" t="str">
        <f>TEXT(Tabella273135[[#This Row],[Data piena inizio]],"ggg")</f>
        <v>sab</v>
      </c>
      <c r="O412" s="122" t="str">
        <f>TEXT(Tabella273135[[#This Row],[Data piena fine]],"ggg")</f>
        <v>dom</v>
      </c>
      <c r="P412" s="122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sab - dom</v>
      </c>
    </row>
    <row r="413" spans="2:16" ht="37.5" customHeight="1" x14ac:dyDescent="0.25">
      <c r="B413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10</v>
      </c>
      <c r="C413" s="133" t="str">
        <f>"Ottobre"</f>
        <v>Ottobre</v>
      </c>
      <c r="D413" s="160"/>
      <c r="E413" s="160" t="s">
        <v>23</v>
      </c>
      <c r="F413" s="180">
        <v>10</v>
      </c>
      <c r="G413" s="161"/>
      <c r="H413" s="160" t="s">
        <v>471</v>
      </c>
      <c r="I413" s="160" t="s">
        <v>352</v>
      </c>
      <c r="J413" s="160">
        <v>7</v>
      </c>
      <c r="K413" s="146">
        <f>10</f>
        <v>10</v>
      </c>
      <c r="L413" s="109">
        <f>IFERROR(IF(Tabella273135[[#This Row],[Data inizio]]="","",DATE($L$1,Tabella273135[[#This Row],[Colonna3]],Tabella273135[[#This Row],[Data inizio]])),"")</f>
        <v>44479</v>
      </c>
      <c r="M413" s="109" t="str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/>
      </c>
      <c r="N413" s="122" t="str">
        <f>TEXT(Tabella273135[[#This Row],[Data piena inizio]],"ggg")</f>
        <v>dom</v>
      </c>
      <c r="O413" s="122" t="str">
        <f>TEXT(Tabella273135[[#This Row],[Data piena fine]],"ggg")</f>
        <v/>
      </c>
      <c r="P413" s="122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dom</v>
      </c>
    </row>
    <row r="414" spans="2:16" ht="37.5" customHeight="1" x14ac:dyDescent="0.25">
      <c r="B414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10</v>
      </c>
      <c r="C414" s="133" t="str">
        <f>"Ottobre"</f>
        <v>Ottobre</v>
      </c>
      <c r="D414" s="160"/>
      <c r="E414" s="160" t="s">
        <v>25</v>
      </c>
      <c r="F414" s="180">
        <v>10</v>
      </c>
      <c r="G414" s="161"/>
      <c r="H414" s="160" t="s">
        <v>628</v>
      </c>
      <c r="I414" s="160" t="s">
        <v>180</v>
      </c>
      <c r="J414" s="160">
        <v>7</v>
      </c>
      <c r="K414" s="146">
        <f>10</f>
        <v>10</v>
      </c>
      <c r="L414" s="109">
        <f>IFERROR(IF(Tabella273135[[#This Row],[Data inizio]]="","",DATE($L$1,Tabella273135[[#This Row],[Colonna3]],Tabella273135[[#This Row],[Data inizio]])),"")</f>
        <v>44479</v>
      </c>
      <c r="M414" s="109" t="str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/>
      </c>
      <c r="N414" s="122" t="str">
        <f>TEXT(Tabella273135[[#This Row],[Data piena inizio]],"ggg")</f>
        <v>dom</v>
      </c>
      <c r="O414" s="122" t="str">
        <f>TEXT(Tabella273135[[#This Row],[Data piena fine]],"ggg")</f>
        <v/>
      </c>
      <c r="P414" s="122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dom</v>
      </c>
    </row>
    <row r="415" spans="2:16" ht="37.5" customHeight="1" x14ac:dyDescent="0.25">
      <c r="B415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10</v>
      </c>
      <c r="C415" s="133" t="str">
        <f t="shared" si="35"/>
        <v>Ottobre</v>
      </c>
      <c r="D415" s="160"/>
      <c r="E415" s="160" t="s">
        <v>25</v>
      </c>
      <c r="F415" s="160">
        <v>10</v>
      </c>
      <c r="G415" s="161" t="s">
        <v>80</v>
      </c>
      <c r="H415" s="160" t="s">
        <v>366</v>
      </c>
      <c r="I415" s="160" t="s">
        <v>367</v>
      </c>
      <c r="J415" s="160">
        <v>3</v>
      </c>
      <c r="K415" s="146">
        <f>10</f>
        <v>10</v>
      </c>
      <c r="L415" s="109">
        <f>IFERROR(IF(Tabella273135[[#This Row],[Data inizio]]="","",DATE($L$1,Tabella273135[[#This Row],[Colonna3]],Tabella273135[[#This Row],[Data inizio]])),"")</f>
        <v>44479</v>
      </c>
      <c r="M415" s="109" t="str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/>
      </c>
      <c r="N415" s="122" t="str">
        <f>TEXT(Tabella273135[[#This Row],[Data piena inizio]],"ggg")</f>
        <v>dom</v>
      </c>
      <c r="O415" s="122" t="str">
        <f>TEXT(Tabella273135[[#This Row],[Data piena fine]],"ggg")</f>
        <v/>
      </c>
      <c r="P415" s="122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dom</v>
      </c>
    </row>
    <row r="416" spans="2:16" ht="37.5" customHeight="1" x14ac:dyDescent="0.25">
      <c r="B416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10</v>
      </c>
      <c r="C416" s="133" t="str">
        <f t="shared" si="35"/>
        <v>Ottobre</v>
      </c>
      <c r="D416" s="160"/>
      <c r="E416" s="160" t="s">
        <v>23</v>
      </c>
      <c r="F416" s="160">
        <v>10</v>
      </c>
      <c r="G416" s="161" t="s">
        <v>80</v>
      </c>
      <c r="H416" s="160" t="s">
        <v>517</v>
      </c>
      <c r="I416" s="160" t="s">
        <v>521</v>
      </c>
      <c r="J416" s="160">
        <v>3</v>
      </c>
      <c r="K416" s="146">
        <f>10</f>
        <v>10</v>
      </c>
      <c r="L416" s="109">
        <f>IFERROR(IF(Tabella273135[[#This Row],[Data inizio]]="","",DATE($L$1,Tabella273135[[#This Row],[Colonna3]],Tabella273135[[#This Row],[Data inizio]])),"")</f>
        <v>44479</v>
      </c>
      <c r="M416" s="109" t="str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/>
      </c>
      <c r="N416" s="122" t="str">
        <f>TEXT(Tabella273135[[#This Row],[Data piena inizio]],"ggg")</f>
        <v>dom</v>
      </c>
      <c r="O416" s="122" t="str">
        <f>TEXT(Tabella273135[[#This Row],[Data piena fine]],"ggg")</f>
        <v/>
      </c>
      <c r="P416" s="122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dom</v>
      </c>
    </row>
    <row r="417" spans="2:16" ht="37.5" customHeight="1" x14ac:dyDescent="0.25">
      <c r="B417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10</v>
      </c>
      <c r="C417" s="133" t="str">
        <f t="shared" si="35"/>
        <v>Ottobre</v>
      </c>
      <c r="D417" s="160"/>
      <c r="E417" s="160" t="s">
        <v>24</v>
      </c>
      <c r="F417" s="160">
        <v>10</v>
      </c>
      <c r="G417" s="161" t="s">
        <v>80</v>
      </c>
      <c r="H417" s="160" t="s">
        <v>368</v>
      </c>
      <c r="I417" s="160" t="s">
        <v>669</v>
      </c>
      <c r="J417" s="160">
        <v>4</v>
      </c>
      <c r="K417" s="146">
        <f>10</f>
        <v>10</v>
      </c>
      <c r="L417" s="109">
        <f>IFERROR(IF(Tabella273135[[#This Row],[Data inizio]]="","",DATE($L$1,Tabella273135[[#This Row],[Colonna3]],Tabella273135[[#This Row],[Data inizio]])),"")</f>
        <v>44479</v>
      </c>
      <c r="M417" s="109" t="str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/>
      </c>
      <c r="N417" s="122" t="str">
        <f>TEXT(Tabella273135[[#This Row],[Data piena inizio]],"ggg")</f>
        <v>dom</v>
      </c>
      <c r="O417" s="122" t="str">
        <f>TEXT(Tabella273135[[#This Row],[Data piena fine]],"ggg")</f>
        <v/>
      </c>
      <c r="P417" s="122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dom</v>
      </c>
    </row>
    <row r="418" spans="2:16" ht="37.5" customHeight="1" x14ac:dyDescent="0.25">
      <c r="B418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10</v>
      </c>
      <c r="C418" s="133" t="str">
        <f>"Ottobre"</f>
        <v>Ottobre</v>
      </c>
      <c r="D418" s="160"/>
      <c r="E418" s="160" t="s">
        <v>24</v>
      </c>
      <c r="F418" s="180">
        <v>10</v>
      </c>
      <c r="G418" s="161"/>
      <c r="H418" s="160" t="s">
        <v>112</v>
      </c>
      <c r="I418" s="160" t="s">
        <v>47</v>
      </c>
      <c r="J418" s="160">
        <v>5</v>
      </c>
      <c r="K418" s="146">
        <f>10</f>
        <v>10</v>
      </c>
      <c r="L418" s="109">
        <f>IFERROR(IF(Tabella273135[[#This Row],[Data inizio]]="","",DATE($L$1,Tabella273135[[#This Row],[Colonna3]],Tabella273135[[#This Row],[Data inizio]])),"")</f>
        <v>44479</v>
      </c>
      <c r="M418" s="109" t="str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/>
      </c>
      <c r="N418" s="122" t="str">
        <f>TEXT(Tabella273135[[#This Row],[Data piena inizio]],"ggg")</f>
        <v>dom</v>
      </c>
      <c r="O418" s="122" t="str">
        <f>TEXT(Tabella273135[[#This Row],[Data piena fine]],"ggg")</f>
        <v/>
      </c>
      <c r="P418" s="122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dom</v>
      </c>
    </row>
    <row r="419" spans="2:16" ht="37.5" customHeight="1" x14ac:dyDescent="0.25">
      <c r="B419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14 - 16</v>
      </c>
      <c r="C419" s="133" t="str">
        <f t="shared" si="35"/>
        <v>Ottobre</v>
      </c>
      <c r="D419" s="160"/>
      <c r="E419" s="160" t="s">
        <v>21</v>
      </c>
      <c r="F419" s="160">
        <v>14</v>
      </c>
      <c r="G419" s="161" t="s">
        <v>412</v>
      </c>
      <c r="H419" s="160" t="s">
        <v>536</v>
      </c>
      <c r="I419" s="160" t="s">
        <v>220</v>
      </c>
      <c r="J419" s="160">
        <v>2</v>
      </c>
      <c r="K419" s="146">
        <f>10</f>
        <v>10</v>
      </c>
      <c r="L419" s="109">
        <f>IFERROR(IF(Tabella273135[[#This Row],[Data inizio]]="","",DATE($L$1,Tabella273135[[#This Row],[Colonna3]],Tabella273135[[#This Row],[Data inizio]])),"")</f>
        <v>44483</v>
      </c>
      <c r="M419" s="109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>44485</v>
      </c>
      <c r="N419" s="122" t="str">
        <f>TEXT(Tabella273135[[#This Row],[Data piena inizio]],"ggg")</f>
        <v>gio</v>
      </c>
      <c r="O419" s="122" t="str">
        <f>TEXT(Tabella273135[[#This Row],[Data piena fine]],"ggg")</f>
        <v>sab</v>
      </c>
      <c r="P419" s="122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gio - sab</v>
      </c>
    </row>
    <row r="420" spans="2:16" ht="37.5" customHeight="1" x14ac:dyDescent="0.25">
      <c r="B420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14 - 16</v>
      </c>
      <c r="C420" s="133" t="str">
        <f t="shared" si="35"/>
        <v>Ottobre</v>
      </c>
      <c r="D420" s="160"/>
      <c r="E420" s="160" t="s">
        <v>21</v>
      </c>
      <c r="F420" s="160">
        <v>14</v>
      </c>
      <c r="G420" s="161" t="s">
        <v>412</v>
      </c>
      <c r="H420" s="160" t="s">
        <v>537</v>
      </c>
      <c r="I420" s="160" t="s">
        <v>220</v>
      </c>
      <c r="J420" s="160">
        <v>2</v>
      </c>
      <c r="K420" s="146">
        <f>10</f>
        <v>10</v>
      </c>
      <c r="L420" s="109">
        <f>IFERROR(IF(Tabella273135[[#This Row],[Data inizio]]="","",DATE($L$1,Tabella273135[[#This Row],[Colonna3]],Tabella273135[[#This Row],[Data inizio]])),"")</f>
        <v>44483</v>
      </c>
      <c r="M420" s="109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>44485</v>
      </c>
      <c r="N420" s="122" t="str">
        <f>TEXT(Tabella273135[[#This Row],[Data piena inizio]],"ggg")</f>
        <v>gio</v>
      </c>
      <c r="O420" s="122" t="str">
        <f>TEXT(Tabella273135[[#This Row],[Data piena fine]],"ggg")</f>
        <v>sab</v>
      </c>
      <c r="P420" s="122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gio - sab</v>
      </c>
    </row>
    <row r="421" spans="2:16" ht="37.5" customHeight="1" x14ac:dyDescent="0.25">
      <c r="B421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15 - 17</v>
      </c>
      <c r="C421" s="133" t="str">
        <f t="shared" si="35"/>
        <v>Ottobre</v>
      </c>
      <c r="D421" s="160"/>
      <c r="E421" s="160" t="s">
        <v>61</v>
      </c>
      <c r="F421" s="160">
        <v>15</v>
      </c>
      <c r="G421" s="161" t="s">
        <v>101</v>
      </c>
      <c r="H421" s="160" t="s">
        <v>355</v>
      </c>
      <c r="I421" s="160" t="s">
        <v>107</v>
      </c>
      <c r="J421" s="160">
        <v>4</v>
      </c>
      <c r="K421" s="146">
        <f>10</f>
        <v>10</v>
      </c>
      <c r="L421" s="109">
        <f>IFERROR(IF(Tabella273135[[#This Row],[Data inizio]]="","",DATE($L$1,Tabella273135[[#This Row],[Colonna3]],Tabella273135[[#This Row],[Data inizio]])),"")</f>
        <v>44484</v>
      </c>
      <c r="M421" s="109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>44486</v>
      </c>
      <c r="N421" s="122" t="str">
        <f>TEXT(Tabella273135[[#This Row],[Data piena inizio]],"ggg")</f>
        <v>ven</v>
      </c>
      <c r="O421" s="122" t="str">
        <f>TEXT(Tabella273135[[#This Row],[Data piena fine]],"ggg")</f>
        <v>dom</v>
      </c>
      <c r="P421" s="122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ven - dom</v>
      </c>
    </row>
    <row r="422" spans="2:16" ht="37.5" customHeight="1" x14ac:dyDescent="0.25">
      <c r="B422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16</v>
      </c>
      <c r="C422" s="133" t="str">
        <f>"Ottobre"</f>
        <v>Ottobre</v>
      </c>
      <c r="D422" s="160"/>
      <c r="E422" s="160" t="s">
        <v>25</v>
      </c>
      <c r="F422" s="180">
        <v>16</v>
      </c>
      <c r="G422" s="161"/>
      <c r="H422" s="160" t="s">
        <v>599</v>
      </c>
      <c r="I422" s="160" t="s">
        <v>136</v>
      </c>
      <c r="J422" s="160">
        <v>3</v>
      </c>
      <c r="K422" s="201">
        <f>10</f>
        <v>10</v>
      </c>
      <c r="L422" s="109">
        <f>IFERROR(IF(Tabella273135[[#This Row],[Data inizio]]="","",DATE($L$1,Tabella273135[[#This Row],[Colonna3]],Tabella273135[[#This Row],[Data inizio]])),"")</f>
        <v>44485</v>
      </c>
      <c r="M422" s="109" t="str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/>
      </c>
      <c r="N422" s="122" t="str">
        <f>TEXT(Tabella273135[[#This Row],[Data piena inizio]],"ggg")</f>
        <v>sab</v>
      </c>
      <c r="O422" s="122" t="str">
        <f>TEXT(Tabella273135[[#This Row],[Data piena fine]],"ggg")</f>
        <v/>
      </c>
      <c r="P422" s="122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sab</v>
      </c>
    </row>
    <row r="423" spans="2:16" ht="37.5" customHeight="1" x14ac:dyDescent="0.25">
      <c r="B423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16 - 17</v>
      </c>
      <c r="C423" s="133" t="str">
        <f t="shared" si="35"/>
        <v>Ottobre</v>
      </c>
      <c r="D423" s="160"/>
      <c r="E423" s="160" t="s">
        <v>19</v>
      </c>
      <c r="F423" s="160">
        <v>16</v>
      </c>
      <c r="G423" s="161">
        <v>17</v>
      </c>
      <c r="H423" s="160" t="s">
        <v>369</v>
      </c>
      <c r="I423" s="160" t="s">
        <v>155</v>
      </c>
      <c r="J423" s="160">
        <v>1</v>
      </c>
      <c r="K423" s="146">
        <f>10</f>
        <v>10</v>
      </c>
      <c r="L423" s="109">
        <f>IFERROR(IF(Tabella273135[[#This Row],[Data inizio]]="","",DATE($L$1,Tabella273135[[#This Row],[Colonna3]],Tabella273135[[#This Row],[Data inizio]])),"")</f>
        <v>44485</v>
      </c>
      <c r="M423" s="109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>44486</v>
      </c>
      <c r="N423" s="122" t="str">
        <f>TEXT(Tabella273135[[#This Row],[Data piena inizio]],"ggg")</f>
        <v>sab</v>
      </c>
      <c r="O423" s="122" t="str">
        <f>TEXT(Tabella273135[[#This Row],[Data piena fine]],"ggg")</f>
        <v>dom</v>
      </c>
      <c r="P423" s="122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sab - dom</v>
      </c>
    </row>
    <row r="424" spans="2:16" ht="37.5" customHeight="1" x14ac:dyDescent="0.25">
      <c r="B424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16</v>
      </c>
      <c r="C424" s="133" t="str">
        <f t="shared" si="35"/>
        <v>Ottobre</v>
      </c>
      <c r="D424" s="160"/>
      <c r="E424" s="160" t="s">
        <v>25</v>
      </c>
      <c r="F424" s="160">
        <v>16</v>
      </c>
      <c r="G424" s="161" t="s">
        <v>80</v>
      </c>
      <c r="H424" s="160" t="s">
        <v>370</v>
      </c>
      <c r="I424" s="160" t="s">
        <v>371</v>
      </c>
      <c r="J424" s="160">
        <v>2</v>
      </c>
      <c r="K424" s="146">
        <f>10</f>
        <v>10</v>
      </c>
      <c r="L424" s="109">
        <f>IFERROR(IF(Tabella273135[[#This Row],[Data inizio]]="","",DATE($L$1,Tabella273135[[#This Row],[Colonna3]],Tabella273135[[#This Row],[Data inizio]])),"")</f>
        <v>44485</v>
      </c>
      <c r="M424" s="109" t="str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/>
      </c>
      <c r="N424" s="122" t="str">
        <f>TEXT(Tabella273135[[#This Row],[Data piena inizio]],"ggg")</f>
        <v>sab</v>
      </c>
      <c r="O424" s="122" t="str">
        <f>TEXT(Tabella273135[[#This Row],[Data piena fine]],"ggg")</f>
        <v/>
      </c>
      <c r="P424" s="122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sab</v>
      </c>
    </row>
    <row r="425" spans="2:16" ht="37.5" customHeight="1" x14ac:dyDescent="0.25">
      <c r="B425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16 - 17</v>
      </c>
      <c r="C425" s="133" t="str">
        <f t="shared" si="35"/>
        <v>Ottobre</v>
      </c>
      <c r="D425" s="160"/>
      <c r="E425" s="160" t="s">
        <v>19</v>
      </c>
      <c r="F425" s="160">
        <v>16</v>
      </c>
      <c r="G425" s="161">
        <v>17</v>
      </c>
      <c r="H425" s="160" t="s">
        <v>372</v>
      </c>
      <c r="I425" s="160" t="s">
        <v>373</v>
      </c>
      <c r="J425" s="160">
        <v>5</v>
      </c>
      <c r="K425" s="146">
        <f>10</f>
        <v>10</v>
      </c>
      <c r="L425" s="109">
        <f>IFERROR(IF(Tabella273135[[#This Row],[Data inizio]]="","",DATE($L$1,Tabella273135[[#This Row],[Colonna3]],Tabella273135[[#This Row],[Data inizio]])),"")</f>
        <v>44485</v>
      </c>
      <c r="M425" s="109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>44486</v>
      </c>
      <c r="N425" s="122" t="str">
        <f>TEXT(Tabella273135[[#This Row],[Data piena inizio]],"ggg")</f>
        <v>sab</v>
      </c>
      <c r="O425" s="122" t="str">
        <f>TEXT(Tabella273135[[#This Row],[Data piena fine]],"ggg")</f>
        <v>dom</v>
      </c>
      <c r="P425" s="122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sab - dom</v>
      </c>
    </row>
    <row r="426" spans="2:16" ht="37.5" customHeight="1" x14ac:dyDescent="0.25">
      <c r="B426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16 - 17</v>
      </c>
      <c r="C426" s="133" t="str">
        <f t="shared" si="35"/>
        <v>Ottobre</v>
      </c>
      <c r="D426" s="160"/>
      <c r="E426" s="160" t="s">
        <v>19</v>
      </c>
      <c r="F426" s="160">
        <v>16</v>
      </c>
      <c r="G426" s="161">
        <v>17</v>
      </c>
      <c r="H426" s="160" t="s">
        <v>374</v>
      </c>
      <c r="I426" s="160" t="s">
        <v>58</v>
      </c>
      <c r="J426" s="160">
        <v>6</v>
      </c>
      <c r="K426" s="146">
        <f>10</f>
        <v>10</v>
      </c>
      <c r="L426" s="109">
        <f>IFERROR(IF(Tabella273135[[#This Row],[Data inizio]]="","",DATE($L$1,Tabella273135[[#This Row],[Colonna3]],Tabella273135[[#This Row],[Data inizio]])),"")</f>
        <v>44485</v>
      </c>
      <c r="M426" s="109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>44486</v>
      </c>
      <c r="N426" s="122" t="str">
        <f>TEXT(Tabella273135[[#This Row],[Data piena inizio]],"ggg")</f>
        <v>sab</v>
      </c>
      <c r="O426" s="122" t="str">
        <f>TEXT(Tabella273135[[#This Row],[Data piena fine]],"ggg")</f>
        <v>dom</v>
      </c>
      <c r="P426" s="122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sab - dom</v>
      </c>
    </row>
    <row r="427" spans="2:16" ht="37.5" customHeight="1" x14ac:dyDescent="0.25">
      <c r="B427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16</v>
      </c>
      <c r="C427" s="133" t="str">
        <f t="shared" si="35"/>
        <v>Ottobre</v>
      </c>
      <c r="D427" s="160"/>
      <c r="E427" s="160" t="s">
        <v>23</v>
      </c>
      <c r="F427" s="160">
        <v>16</v>
      </c>
      <c r="G427" s="161" t="s">
        <v>80</v>
      </c>
      <c r="H427" s="160" t="s">
        <v>471</v>
      </c>
      <c r="I427" s="160" t="s">
        <v>466</v>
      </c>
      <c r="J427" s="160">
        <v>7</v>
      </c>
      <c r="K427" s="146">
        <f>10</f>
        <v>10</v>
      </c>
      <c r="L427" s="109">
        <f>IFERROR(IF(Tabella273135[[#This Row],[Data inizio]]="","",DATE($L$1,Tabella273135[[#This Row],[Colonna3]],Tabella273135[[#This Row],[Data inizio]])),"")</f>
        <v>44485</v>
      </c>
      <c r="M427" s="109" t="str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/>
      </c>
      <c r="N427" s="122" t="str">
        <f>TEXT(Tabella273135[[#This Row],[Data piena inizio]],"ggg")</f>
        <v>sab</v>
      </c>
      <c r="O427" s="122" t="str">
        <f>TEXT(Tabella273135[[#This Row],[Data piena fine]],"ggg")</f>
        <v/>
      </c>
      <c r="P427" s="122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sab</v>
      </c>
    </row>
    <row r="428" spans="2:16" ht="37.5" customHeight="1" x14ac:dyDescent="0.25">
      <c r="B428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17</v>
      </c>
      <c r="C428" s="133" t="str">
        <f>"Ottobre"</f>
        <v>Ottobre</v>
      </c>
      <c r="D428" s="160"/>
      <c r="E428" s="160" t="s">
        <v>24</v>
      </c>
      <c r="F428" s="180">
        <v>17</v>
      </c>
      <c r="G428" s="161"/>
      <c r="H428" s="160" t="s">
        <v>156</v>
      </c>
      <c r="I428" s="160" t="s">
        <v>157</v>
      </c>
      <c r="J428" s="160">
        <v>2</v>
      </c>
      <c r="K428" s="201">
        <f>10</f>
        <v>10</v>
      </c>
      <c r="L428" s="109">
        <f>IFERROR(IF(Tabella273135[[#This Row],[Data inizio]]="","",DATE($L$1,Tabella273135[[#This Row],[Colonna3]],Tabella273135[[#This Row],[Data inizio]])),"")</f>
        <v>44486</v>
      </c>
      <c r="M428" s="109" t="str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/>
      </c>
      <c r="N428" s="122" t="str">
        <f>TEXT(Tabella273135[[#This Row],[Data piena inizio]],"ggg")</f>
        <v>dom</v>
      </c>
      <c r="O428" s="122" t="str">
        <f>TEXT(Tabella273135[[#This Row],[Data piena fine]],"ggg")</f>
        <v/>
      </c>
      <c r="P428" s="122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dom</v>
      </c>
    </row>
    <row r="429" spans="2:16" ht="37.5" customHeight="1" x14ac:dyDescent="0.25">
      <c r="B429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17</v>
      </c>
      <c r="C429" s="133" t="str">
        <f>"Ottobre"</f>
        <v>Ottobre</v>
      </c>
      <c r="D429" s="160"/>
      <c r="E429" s="160" t="s">
        <v>23</v>
      </c>
      <c r="F429" s="180">
        <v>17</v>
      </c>
      <c r="G429" s="161"/>
      <c r="H429" s="160" t="s">
        <v>471</v>
      </c>
      <c r="I429" s="160" t="s">
        <v>352</v>
      </c>
      <c r="J429" s="160">
        <v>7</v>
      </c>
      <c r="K429" s="146">
        <f>10</f>
        <v>10</v>
      </c>
      <c r="L429" s="109">
        <f>IFERROR(IF(Tabella273135[[#This Row],[Data inizio]]="","",DATE($L$1,Tabella273135[[#This Row],[Colonna3]],Tabella273135[[#This Row],[Data inizio]])),"")</f>
        <v>44486</v>
      </c>
      <c r="M429" s="109" t="str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/>
      </c>
      <c r="N429" s="122" t="str">
        <f>TEXT(Tabella273135[[#This Row],[Data piena inizio]],"ggg")</f>
        <v>dom</v>
      </c>
      <c r="O429" s="122" t="str">
        <f>TEXT(Tabella273135[[#This Row],[Data piena fine]],"ggg")</f>
        <v/>
      </c>
      <c r="P429" s="122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dom</v>
      </c>
    </row>
    <row r="430" spans="2:16" ht="37.5" customHeight="1" x14ac:dyDescent="0.25">
      <c r="B430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17</v>
      </c>
      <c r="C430" s="133" t="str">
        <f>"Ottobre"</f>
        <v>Ottobre</v>
      </c>
      <c r="D430" s="160" t="s">
        <v>654</v>
      </c>
      <c r="E430" s="160" t="s">
        <v>25</v>
      </c>
      <c r="F430" s="180">
        <v>17</v>
      </c>
      <c r="G430" s="161"/>
      <c r="H430" s="160" t="s">
        <v>627</v>
      </c>
      <c r="I430" s="160" t="s">
        <v>352</v>
      </c>
      <c r="J430" s="160">
        <v>7</v>
      </c>
      <c r="K430" s="201">
        <f>10</f>
        <v>10</v>
      </c>
      <c r="L430" s="109">
        <f>IFERROR(IF(Tabella273135[[#This Row],[Data inizio]]="","",DATE($L$1,Tabella273135[[#This Row],[Colonna3]],Tabella273135[[#This Row],[Data inizio]])),"")</f>
        <v>44486</v>
      </c>
      <c r="M430" s="109" t="str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/>
      </c>
      <c r="N430" s="122" t="str">
        <f>TEXT(Tabella273135[[#This Row],[Data piena inizio]],"ggg")</f>
        <v>dom</v>
      </c>
      <c r="O430" s="122" t="str">
        <f>TEXT(Tabella273135[[#This Row],[Data piena fine]],"ggg")</f>
        <v/>
      </c>
      <c r="P430" s="122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dom</v>
      </c>
    </row>
    <row r="431" spans="2:16" ht="37.5" customHeight="1" x14ac:dyDescent="0.25">
      <c r="B431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17</v>
      </c>
      <c r="C431" s="133" t="str">
        <f>"Ottobre"</f>
        <v>Ottobre</v>
      </c>
      <c r="D431" s="160" t="s">
        <v>654</v>
      </c>
      <c r="E431" s="160" t="s">
        <v>23</v>
      </c>
      <c r="F431" s="180">
        <v>17</v>
      </c>
      <c r="G431" s="161"/>
      <c r="H431" s="160" t="s">
        <v>675</v>
      </c>
      <c r="I431" s="160" t="s">
        <v>206</v>
      </c>
      <c r="J431" s="160">
        <v>7</v>
      </c>
      <c r="K431" s="201">
        <f>10</f>
        <v>10</v>
      </c>
      <c r="L431" s="109">
        <f>IFERROR(IF(Tabella273135[[#This Row],[Data inizio]]="","",DATE($L$1,Tabella273135[[#This Row],[Colonna3]],Tabella273135[[#This Row],[Data inizio]])),"")</f>
        <v>44486</v>
      </c>
      <c r="M431" s="109" t="str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/>
      </c>
      <c r="N431" s="122" t="str">
        <f>TEXT(Tabella273135[[#This Row],[Data piena inizio]],"ggg")</f>
        <v>dom</v>
      </c>
      <c r="O431" s="122" t="str">
        <f>TEXT(Tabella273135[[#This Row],[Data piena fine]],"ggg")</f>
        <v/>
      </c>
      <c r="P431" s="122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dom</v>
      </c>
    </row>
    <row r="432" spans="2:16" ht="37.5" customHeight="1" x14ac:dyDescent="0.25">
      <c r="B432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17</v>
      </c>
      <c r="C432" s="133" t="str">
        <f t="shared" si="35"/>
        <v>Ottobre</v>
      </c>
      <c r="D432" s="160"/>
      <c r="E432" s="160" t="s">
        <v>24</v>
      </c>
      <c r="F432" s="160">
        <v>17</v>
      </c>
      <c r="G432" s="161" t="s">
        <v>80</v>
      </c>
      <c r="H432" s="160" t="s">
        <v>112</v>
      </c>
      <c r="I432" s="160" t="s">
        <v>159</v>
      </c>
      <c r="J432" s="160">
        <v>3</v>
      </c>
      <c r="K432" s="146">
        <f>10</f>
        <v>10</v>
      </c>
      <c r="L432" s="109">
        <f>IFERROR(IF(Tabella273135[[#This Row],[Data inizio]]="","",DATE($L$1,Tabella273135[[#This Row],[Colonna3]],Tabella273135[[#This Row],[Data inizio]])),"")</f>
        <v>44486</v>
      </c>
      <c r="M432" s="109" t="str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/>
      </c>
      <c r="N432" s="122" t="str">
        <f>TEXT(Tabella273135[[#This Row],[Data piena inizio]],"ggg")</f>
        <v>dom</v>
      </c>
      <c r="O432" s="122" t="str">
        <f>TEXT(Tabella273135[[#This Row],[Data piena fine]],"ggg")</f>
        <v/>
      </c>
      <c r="P432" s="122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dom</v>
      </c>
    </row>
    <row r="433" spans="2:16" ht="37.5" customHeight="1" x14ac:dyDescent="0.25">
      <c r="B433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17</v>
      </c>
      <c r="C433" s="133" t="str">
        <f t="shared" si="35"/>
        <v>Ottobre</v>
      </c>
      <c r="D433" s="160"/>
      <c r="E433" s="160" t="s">
        <v>25</v>
      </c>
      <c r="F433" s="160">
        <v>17</v>
      </c>
      <c r="G433" s="161"/>
      <c r="H433" s="160" t="s">
        <v>546</v>
      </c>
      <c r="I433" s="160" t="s">
        <v>490</v>
      </c>
      <c r="J433" s="160">
        <v>4</v>
      </c>
      <c r="K433" s="146">
        <f>10</f>
        <v>10</v>
      </c>
      <c r="L433" s="109">
        <f>IFERROR(IF(Tabella273135[[#This Row],[Data inizio]]="","",DATE($L$1,Tabella273135[[#This Row],[Colonna3]],Tabella273135[[#This Row],[Data inizio]])),"")</f>
        <v>44486</v>
      </c>
      <c r="M433" s="109" t="str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/>
      </c>
      <c r="N433" s="122" t="str">
        <f>TEXT(Tabella273135[[#This Row],[Data piena inizio]],"ggg")</f>
        <v>dom</v>
      </c>
      <c r="O433" s="122" t="str">
        <f>TEXT(Tabella273135[[#This Row],[Data piena fine]],"ggg")</f>
        <v/>
      </c>
      <c r="P433" s="122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dom</v>
      </c>
    </row>
    <row r="434" spans="2:16" ht="37.5" customHeight="1" x14ac:dyDescent="0.25">
      <c r="B434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17</v>
      </c>
      <c r="C434" s="133" t="str">
        <f>"Ottobre"</f>
        <v>Ottobre</v>
      </c>
      <c r="D434" s="160"/>
      <c r="E434" s="160" t="s">
        <v>23</v>
      </c>
      <c r="F434" s="180">
        <v>17</v>
      </c>
      <c r="G434" s="161"/>
      <c r="H434" s="160" t="s">
        <v>645</v>
      </c>
      <c r="I434" s="160" t="s">
        <v>638</v>
      </c>
      <c r="J434" s="160">
        <v>7</v>
      </c>
      <c r="K434" s="146">
        <f>10</f>
        <v>10</v>
      </c>
      <c r="L434" s="109">
        <f>IFERROR(IF(Tabella273135[[#This Row],[Data inizio]]="","",DATE($L$1,Tabella273135[[#This Row],[Colonna3]],Tabella273135[[#This Row],[Data inizio]])),"")</f>
        <v>44486</v>
      </c>
      <c r="M434" s="109" t="str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/>
      </c>
      <c r="N434" s="122" t="str">
        <f>TEXT(Tabella273135[[#This Row],[Data piena inizio]],"ggg")</f>
        <v>dom</v>
      </c>
      <c r="O434" s="122" t="str">
        <f>TEXT(Tabella273135[[#This Row],[Data piena fine]],"ggg")</f>
        <v/>
      </c>
      <c r="P434" s="122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dom</v>
      </c>
    </row>
    <row r="435" spans="2:16" ht="37.5" customHeight="1" x14ac:dyDescent="0.25">
      <c r="B435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19</v>
      </c>
      <c r="C435" s="133" t="str">
        <f>"Ottobre"</f>
        <v>Ottobre</v>
      </c>
      <c r="D435" s="160" t="s">
        <v>654</v>
      </c>
      <c r="E435" s="160" t="s">
        <v>23</v>
      </c>
      <c r="F435" s="180">
        <v>19</v>
      </c>
      <c r="G435" s="161"/>
      <c r="H435" s="160" t="s">
        <v>517</v>
      </c>
      <c r="I435" s="160" t="s">
        <v>468</v>
      </c>
      <c r="J435" s="160">
        <v>7</v>
      </c>
      <c r="K435" s="146">
        <f>10</f>
        <v>10</v>
      </c>
      <c r="L435" s="109">
        <f>IFERROR(IF(Tabella273135[[#This Row],[Data inizio]]="","",DATE($L$1,Tabella273135[[#This Row],[Colonna3]],Tabella273135[[#This Row],[Data inizio]])),"")</f>
        <v>44488</v>
      </c>
      <c r="M435" s="109" t="str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/>
      </c>
      <c r="N435" s="122" t="str">
        <f>TEXT(Tabella273135[[#This Row],[Data piena inizio]],"ggg")</f>
        <v>mar</v>
      </c>
      <c r="O435" s="122" t="str">
        <f>TEXT(Tabella273135[[#This Row],[Data piena fine]],"ggg")</f>
        <v/>
      </c>
      <c r="P435" s="122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mar</v>
      </c>
    </row>
    <row r="436" spans="2:16" ht="37.5" customHeight="1" x14ac:dyDescent="0.25">
      <c r="B436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22</v>
      </c>
      <c r="C436" s="133" t="str">
        <f>"Ottobre"</f>
        <v>Ottobre</v>
      </c>
      <c r="D436" s="160"/>
      <c r="E436" s="160" t="s">
        <v>25</v>
      </c>
      <c r="F436" s="180">
        <v>22</v>
      </c>
      <c r="G436" s="161"/>
      <c r="H436" s="160" t="s">
        <v>661</v>
      </c>
      <c r="I436" s="160" t="s">
        <v>172</v>
      </c>
      <c r="J436" s="160">
        <v>7</v>
      </c>
      <c r="K436" s="146">
        <f>10</f>
        <v>10</v>
      </c>
      <c r="L436" s="109">
        <f>IFERROR(IF(Tabella273135[[#This Row],[Data inizio]]="","",DATE($L$1,Tabella273135[[#This Row],[Colonna3]],Tabella273135[[#This Row],[Data inizio]])),"")</f>
        <v>44491</v>
      </c>
      <c r="M436" s="109" t="str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/>
      </c>
      <c r="N436" s="122" t="str">
        <f>TEXT(Tabella273135[[#This Row],[Data piena inizio]],"ggg")</f>
        <v>ven</v>
      </c>
      <c r="O436" s="122" t="str">
        <f>TEXT(Tabella273135[[#This Row],[Data piena fine]],"ggg")</f>
        <v/>
      </c>
      <c r="P436" s="122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ven</v>
      </c>
    </row>
    <row r="437" spans="2:16" ht="37.5" customHeight="1" x14ac:dyDescent="0.25">
      <c r="B437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23 - 24</v>
      </c>
      <c r="C437" s="133" t="str">
        <f t="shared" si="35"/>
        <v>Ottobre</v>
      </c>
      <c r="D437" s="160"/>
      <c r="E437" s="160" t="s">
        <v>20</v>
      </c>
      <c r="F437" s="160">
        <v>23</v>
      </c>
      <c r="G437" s="161">
        <v>24</v>
      </c>
      <c r="H437" s="160" t="s">
        <v>522</v>
      </c>
      <c r="I437" s="160" t="s">
        <v>123</v>
      </c>
      <c r="J437" s="160">
        <v>1</v>
      </c>
      <c r="K437" s="146">
        <f>10</f>
        <v>10</v>
      </c>
      <c r="L437" s="109">
        <f>IFERROR(IF(Tabella273135[[#This Row],[Data inizio]]="","",DATE($L$1,Tabella273135[[#This Row],[Colonna3]],Tabella273135[[#This Row],[Data inizio]])),"")</f>
        <v>44492</v>
      </c>
      <c r="M437" s="109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>44493</v>
      </c>
      <c r="N437" s="122" t="str">
        <f>TEXT(Tabella273135[[#This Row],[Data piena inizio]],"ggg")</f>
        <v>sab</v>
      </c>
      <c r="O437" s="122" t="str">
        <f>TEXT(Tabella273135[[#This Row],[Data piena fine]],"ggg")</f>
        <v>dom</v>
      </c>
      <c r="P437" s="122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sab - dom</v>
      </c>
    </row>
    <row r="438" spans="2:16" ht="37.5" customHeight="1" x14ac:dyDescent="0.25">
      <c r="B438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23 - 24</v>
      </c>
      <c r="C438" s="133" t="str">
        <f t="shared" si="35"/>
        <v>Ottobre</v>
      </c>
      <c r="D438" s="160"/>
      <c r="E438" s="160" t="s">
        <v>20</v>
      </c>
      <c r="F438" s="160">
        <v>23</v>
      </c>
      <c r="G438" s="161">
        <v>24</v>
      </c>
      <c r="H438" s="160" t="s">
        <v>523</v>
      </c>
      <c r="I438" s="160" t="s">
        <v>190</v>
      </c>
      <c r="J438" s="160">
        <v>2</v>
      </c>
      <c r="K438" s="146">
        <f>10</f>
        <v>10</v>
      </c>
      <c r="L438" s="109">
        <f>IFERROR(IF(Tabella273135[[#This Row],[Data inizio]]="","",DATE($L$1,Tabella273135[[#This Row],[Colonna3]],Tabella273135[[#This Row],[Data inizio]])),"")</f>
        <v>44492</v>
      </c>
      <c r="M438" s="109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>44493</v>
      </c>
      <c r="N438" s="122" t="str">
        <f>TEXT(Tabella273135[[#This Row],[Data piena inizio]],"ggg")</f>
        <v>sab</v>
      </c>
      <c r="O438" s="122" t="str">
        <f>TEXT(Tabella273135[[#This Row],[Data piena fine]],"ggg")</f>
        <v>dom</v>
      </c>
      <c r="P438" s="122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sab - dom</v>
      </c>
    </row>
    <row r="439" spans="2:16" ht="37.5" customHeight="1" x14ac:dyDescent="0.25">
      <c r="B439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23 - 24</v>
      </c>
      <c r="C439" s="133" t="str">
        <f t="shared" si="35"/>
        <v>Ottobre</v>
      </c>
      <c r="D439" s="160"/>
      <c r="E439" s="160" t="s">
        <v>20</v>
      </c>
      <c r="F439" s="160">
        <v>23</v>
      </c>
      <c r="G439" s="161">
        <v>24</v>
      </c>
      <c r="H439" s="160" t="s">
        <v>375</v>
      </c>
      <c r="I439" s="160" t="s">
        <v>109</v>
      </c>
      <c r="J439" s="160">
        <v>3</v>
      </c>
      <c r="K439" s="146">
        <f>10</f>
        <v>10</v>
      </c>
      <c r="L439" s="109">
        <f>IFERROR(IF(Tabella273135[[#This Row],[Data inizio]]="","",DATE($L$1,Tabella273135[[#This Row],[Colonna3]],Tabella273135[[#This Row],[Data inizio]])),"")</f>
        <v>44492</v>
      </c>
      <c r="M439" s="109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>44493</v>
      </c>
      <c r="N439" s="122" t="str">
        <f>TEXT(Tabella273135[[#This Row],[Data piena inizio]],"ggg")</f>
        <v>sab</v>
      </c>
      <c r="O439" s="122" t="str">
        <f>TEXT(Tabella273135[[#This Row],[Data piena fine]],"ggg")</f>
        <v>dom</v>
      </c>
      <c r="P439" s="122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sab - dom</v>
      </c>
    </row>
    <row r="440" spans="2:16" ht="37.5" customHeight="1" x14ac:dyDescent="0.25">
      <c r="B440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23 - 24</v>
      </c>
      <c r="C440" s="133" t="str">
        <f t="shared" si="35"/>
        <v>Ottobre</v>
      </c>
      <c r="D440" s="160"/>
      <c r="E440" s="160" t="s">
        <v>20</v>
      </c>
      <c r="F440" s="160">
        <v>23</v>
      </c>
      <c r="G440" s="161">
        <v>24</v>
      </c>
      <c r="H440" s="160" t="s">
        <v>590</v>
      </c>
      <c r="I440" s="160" t="s">
        <v>60</v>
      </c>
      <c r="J440" s="160">
        <v>4</v>
      </c>
      <c r="K440" s="146">
        <f>10</f>
        <v>10</v>
      </c>
      <c r="L440" s="109">
        <f>IFERROR(IF(Tabella273135[[#This Row],[Data inizio]]="","",DATE($L$1,Tabella273135[[#This Row],[Colonna3]],Tabella273135[[#This Row],[Data inizio]])),"")</f>
        <v>44492</v>
      </c>
      <c r="M440" s="109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>44493</v>
      </c>
      <c r="N440" s="122" t="str">
        <f>TEXT(Tabella273135[[#This Row],[Data piena inizio]],"ggg")</f>
        <v>sab</v>
      </c>
      <c r="O440" s="122" t="str">
        <f>TEXT(Tabella273135[[#This Row],[Data piena fine]],"ggg")</f>
        <v>dom</v>
      </c>
      <c r="P440" s="122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sab - dom</v>
      </c>
    </row>
    <row r="441" spans="2:16" ht="37.5" customHeight="1" x14ac:dyDescent="0.25">
      <c r="B441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23 - 24</v>
      </c>
      <c r="C441" s="133" t="str">
        <f t="shared" si="35"/>
        <v>Ottobre</v>
      </c>
      <c r="D441" s="160"/>
      <c r="E441" s="160" t="s">
        <v>20</v>
      </c>
      <c r="F441" s="160">
        <v>23</v>
      </c>
      <c r="G441" s="161">
        <v>24</v>
      </c>
      <c r="H441" s="160" t="s">
        <v>524</v>
      </c>
      <c r="I441" s="160" t="s">
        <v>250</v>
      </c>
      <c r="J441" s="160">
        <v>5</v>
      </c>
      <c r="K441" s="146">
        <f>10</f>
        <v>10</v>
      </c>
      <c r="L441" s="109">
        <f>IFERROR(IF(Tabella273135[[#This Row],[Data inizio]]="","",DATE($L$1,Tabella273135[[#This Row],[Colonna3]],Tabella273135[[#This Row],[Data inizio]])),"")</f>
        <v>44492</v>
      </c>
      <c r="M441" s="109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>44493</v>
      </c>
      <c r="N441" s="122" t="str">
        <f>TEXT(Tabella273135[[#This Row],[Data piena inizio]],"ggg")</f>
        <v>sab</v>
      </c>
      <c r="O441" s="122" t="str">
        <f>TEXT(Tabella273135[[#This Row],[Data piena fine]],"ggg")</f>
        <v>dom</v>
      </c>
      <c r="P441" s="122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sab - dom</v>
      </c>
    </row>
    <row r="442" spans="2:16" ht="37.5" customHeight="1" x14ac:dyDescent="0.25">
      <c r="B442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23 - 24</v>
      </c>
      <c r="C442" s="133" t="str">
        <f t="shared" si="35"/>
        <v>Ottobre</v>
      </c>
      <c r="D442" s="160"/>
      <c r="E442" s="160" t="s">
        <v>20</v>
      </c>
      <c r="F442" s="160">
        <v>23</v>
      </c>
      <c r="G442" s="161">
        <v>24</v>
      </c>
      <c r="H442" s="160" t="s">
        <v>525</v>
      </c>
      <c r="I442" s="160" t="s">
        <v>152</v>
      </c>
      <c r="J442" s="160">
        <v>6</v>
      </c>
      <c r="K442" s="146">
        <f>10</f>
        <v>10</v>
      </c>
      <c r="L442" s="109">
        <f>IFERROR(IF(Tabella273135[[#This Row],[Data inizio]]="","",DATE($L$1,Tabella273135[[#This Row],[Colonna3]],Tabella273135[[#This Row],[Data inizio]])),"")</f>
        <v>44492</v>
      </c>
      <c r="M442" s="109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>44493</v>
      </c>
      <c r="N442" s="122" t="str">
        <f>TEXT(Tabella273135[[#This Row],[Data piena inizio]],"ggg")</f>
        <v>sab</v>
      </c>
      <c r="O442" s="122" t="str">
        <f>TEXT(Tabella273135[[#This Row],[Data piena fine]],"ggg")</f>
        <v>dom</v>
      </c>
      <c r="P442" s="122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sab - dom</v>
      </c>
    </row>
    <row r="443" spans="2:16" ht="37.5" customHeight="1" x14ac:dyDescent="0.25">
      <c r="B443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23 - 24</v>
      </c>
      <c r="C443" s="133" t="str">
        <f t="shared" si="35"/>
        <v>Ottobre</v>
      </c>
      <c r="D443" s="160"/>
      <c r="E443" s="160" t="s">
        <v>20</v>
      </c>
      <c r="F443" s="160">
        <v>23</v>
      </c>
      <c r="G443" s="161">
        <v>24</v>
      </c>
      <c r="H443" s="160" t="s">
        <v>526</v>
      </c>
      <c r="I443" s="160" t="s">
        <v>172</v>
      </c>
      <c r="J443" s="160">
        <v>7</v>
      </c>
      <c r="K443" s="146">
        <f>10</f>
        <v>10</v>
      </c>
      <c r="L443" s="109">
        <f>IFERROR(IF(Tabella273135[[#This Row],[Data inizio]]="","",DATE($L$1,Tabella273135[[#This Row],[Colonna3]],Tabella273135[[#This Row],[Data inizio]])),"")</f>
        <v>44492</v>
      </c>
      <c r="M443" s="109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>44493</v>
      </c>
      <c r="N443" s="122" t="str">
        <f>TEXT(Tabella273135[[#This Row],[Data piena inizio]],"ggg")</f>
        <v>sab</v>
      </c>
      <c r="O443" s="122" t="str">
        <f>TEXT(Tabella273135[[#This Row],[Data piena fine]],"ggg")</f>
        <v>dom</v>
      </c>
      <c r="P443" s="122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sab - dom</v>
      </c>
    </row>
    <row r="444" spans="2:16" ht="37.5" customHeight="1" x14ac:dyDescent="0.25">
      <c r="B444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28 - 30</v>
      </c>
      <c r="C444" s="133" t="str">
        <f t="shared" si="35"/>
        <v>Ottobre</v>
      </c>
      <c r="D444" s="160" t="s">
        <v>656</v>
      </c>
      <c r="E444" s="160" t="s">
        <v>61</v>
      </c>
      <c r="F444" s="160">
        <v>28</v>
      </c>
      <c r="G444" s="161">
        <v>30</v>
      </c>
      <c r="H444" s="160" t="s">
        <v>376</v>
      </c>
      <c r="I444" s="160" t="s">
        <v>298</v>
      </c>
      <c r="J444" s="160">
        <v>6</v>
      </c>
      <c r="K444" s="146">
        <f>10</f>
        <v>10</v>
      </c>
      <c r="L444" s="109">
        <f>IFERROR(IF(Tabella273135[[#This Row],[Data inizio]]="","",DATE($L$1,Tabella273135[[#This Row],[Colonna3]],Tabella273135[[#This Row],[Data inizio]])),"")</f>
        <v>44497</v>
      </c>
      <c r="M444" s="109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>44499</v>
      </c>
      <c r="N444" s="122" t="str">
        <f>TEXT(Tabella273135[[#This Row],[Data piena inizio]],"ggg")</f>
        <v>gio</v>
      </c>
      <c r="O444" s="122" t="str">
        <f>TEXT(Tabella273135[[#This Row],[Data piena fine]],"ggg")</f>
        <v>sab</v>
      </c>
      <c r="P444" s="122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gio - sab</v>
      </c>
    </row>
    <row r="445" spans="2:16" ht="37.5" customHeight="1" x14ac:dyDescent="0.25">
      <c r="B445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29 - 31</v>
      </c>
      <c r="C445" s="133" t="str">
        <f t="shared" si="35"/>
        <v>Ottobre</v>
      </c>
      <c r="D445" s="160"/>
      <c r="E445" s="160" t="s">
        <v>61</v>
      </c>
      <c r="F445" s="160">
        <v>29</v>
      </c>
      <c r="G445" s="161">
        <v>31</v>
      </c>
      <c r="H445" s="160" t="s">
        <v>377</v>
      </c>
      <c r="I445" s="160" t="s">
        <v>378</v>
      </c>
      <c r="J445" s="160">
        <v>1</v>
      </c>
      <c r="K445" s="146">
        <f>10</f>
        <v>10</v>
      </c>
      <c r="L445" s="109">
        <f>IFERROR(IF(Tabella273135[[#This Row],[Data inizio]]="","",DATE($L$1,Tabella273135[[#This Row],[Colonna3]],Tabella273135[[#This Row],[Data inizio]])),"")</f>
        <v>44498</v>
      </c>
      <c r="M445" s="109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>44500</v>
      </c>
      <c r="N445" s="122" t="str">
        <f>TEXT(Tabella273135[[#This Row],[Data piena inizio]],"ggg")</f>
        <v>ven</v>
      </c>
      <c r="O445" s="122" t="str">
        <f>TEXT(Tabella273135[[#This Row],[Data piena fine]],"ggg")</f>
        <v>dom</v>
      </c>
      <c r="P445" s="122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ven - dom</v>
      </c>
    </row>
    <row r="446" spans="2:16" ht="37.5" customHeight="1" x14ac:dyDescent="0.25">
      <c r="B446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30</v>
      </c>
      <c r="C446" s="133" t="str">
        <f>"Ottobre"</f>
        <v>Ottobre</v>
      </c>
      <c r="D446" s="160" t="s">
        <v>654</v>
      </c>
      <c r="E446" s="160" t="s">
        <v>23</v>
      </c>
      <c r="F446" s="180">
        <v>30</v>
      </c>
      <c r="G446" s="161"/>
      <c r="H446" s="160" t="s">
        <v>679</v>
      </c>
      <c r="I446" s="160" t="s">
        <v>674</v>
      </c>
      <c r="J446" s="160">
        <v>7</v>
      </c>
      <c r="K446" s="201">
        <f>10</f>
        <v>10</v>
      </c>
      <c r="L446" s="109">
        <f>IFERROR(IF(Tabella273135[[#This Row],[Data inizio]]="","",DATE($L$1,Tabella273135[[#This Row],[Colonna3]],Tabella273135[[#This Row],[Data inizio]])),"")</f>
        <v>44499</v>
      </c>
      <c r="M446" s="109" t="str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/>
      </c>
      <c r="N446" s="122" t="str">
        <f>TEXT(Tabella273135[[#This Row],[Data piena inizio]],"ggg")</f>
        <v>sab</v>
      </c>
      <c r="O446" s="122" t="str">
        <f>TEXT(Tabella273135[[#This Row],[Data piena fine]],"ggg")</f>
        <v/>
      </c>
      <c r="P446" s="122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sab</v>
      </c>
    </row>
    <row r="447" spans="2:16" ht="37.5" customHeight="1" x14ac:dyDescent="0.25">
      <c r="B447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30 - 31</v>
      </c>
      <c r="C447" s="133" t="str">
        <f t="shared" si="35"/>
        <v>Ottobre</v>
      </c>
      <c r="D447" s="160"/>
      <c r="E447" s="160" t="s">
        <v>20</v>
      </c>
      <c r="F447" s="160">
        <v>30</v>
      </c>
      <c r="G447" s="161">
        <v>31</v>
      </c>
      <c r="H447" s="160" t="s">
        <v>379</v>
      </c>
      <c r="I447" s="160" t="s">
        <v>69</v>
      </c>
      <c r="J447" s="160">
        <v>4</v>
      </c>
      <c r="K447" s="146">
        <f>10</f>
        <v>10</v>
      </c>
      <c r="L447" s="109">
        <f>IFERROR(IF(Tabella273135[[#This Row],[Data inizio]]="","",DATE($L$1,Tabella273135[[#This Row],[Colonna3]],Tabella273135[[#This Row],[Data inizio]])),"")</f>
        <v>44499</v>
      </c>
      <c r="M447" s="109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>44500</v>
      </c>
      <c r="N447" s="122" t="str">
        <f>TEXT(Tabella273135[[#This Row],[Data piena inizio]],"ggg")</f>
        <v>sab</v>
      </c>
      <c r="O447" s="122" t="str">
        <f>TEXT(Tabella273135[[#This Row],[Data piena fine]],"ggg")</f>
        <v>dom</v>
      </c>
      <c r="P447" s="122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sab - dom</v>
      </c>
    </row>
    <row r="448" spans="2:16" ht="37.5" customHeight="1" x14ac:dyDescent="0.25">
      <c r="B448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31 - 1° novembre</v>
      </c>
      <c r="C448" s="133" t="str">
        <f t="shared" si="35"/>
        <v>Ottobre</v>
      </c>
      <c r="D448" s="160"/>
      <c r="E448" s="160" t="s">
        <v>24</v>
      </c>
      <c r="F448" s="160">
        <v>31</v>
      </c>
      <c r="G448" s="161" t="s">
        <v>533</v>
      </c>
      <c r="H448" s="160" t="s">
        <v>527</v>
      </c>
      <c r="I448" s="160" t="s">
        <v>229</v>
      </c>
      <c r="J448" s="160">
        <v>2</v>
      </c>
      <c r="K448" s="146">
        <f>10</f>
        <v>10</v>
      </c>
      <c r="L448" s="109">
        <f>IFERROR(IF(Tabella273135[[#This Row],[Data inizio]]="","",DATE($L$1,Tabella273135[[#This Row],[Colonna3]],Tabella273135[[#This Row],[Data inizio]])),"")</f>
        <v>44500</v>
      </c>
      <c r="M448" s="109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>44501</v>
      </c>
      <c r="N448" s="122" t="str">
        <f>TEXT(Tabella273135[[#This Row],[Data piena inizio]],"ggg")</f>
        <v>dom</v>
      </c>
      <c r="O448" s="122" t="str">
        <f>TEXT(Tabella273135[[#This Row],[Data piena fine]],"ggg")</f>
        <v>lun</v>
      </c>
      <c r="P448" s="122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dom - lun</v>
      </c>
    </row>
    <row r="449" spans="2:16" ht="37.5" customHeight="1" x14ac:dyDescent="0.25">
      <c r="B449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31 - 1° novembre</v>
      </c>
      <c r="C449" s="133" t="str">
        <f t="shared" si="35"/>
        <v>Ottobre</v>
      </c>
      <c r="D449" s="160"/>
      <c r="E449" s="160" t="s">
        <v>22</v>
      </c>
      <c r="F449" s="160">
        <v>31</v>
      </c>
      <c r="G449" s="161" t="s">
        <v>533</v>
      </c>
      <c r="H449" s="160" t="s">
        <v>673</v>
      </c>
      <c r="I449" s="160" t="s">
        <v>59</v>
      </c>
      <c r="J449" s="160">
        <v>3</v>
      </c>
      <c r="K449" s="146">
        <f>10</f>
        <v>10</v>
      </c>
      <c r="L449" s="109">
        <f>IFERROR(IF(Tabella273135[[#This Row],[Data inizio]]="","",DATE($L$1,Tabella273135[[#This Row],[Colonna3]],Tabella273135[[#This Row],[Data inizio]])),"")</f>
        <v>44500</v>
      </c>
      <c r="M449" s="109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>44501</v>
      </c>
      <c r="N449" s="122" t="str">
        <f>TEXT(Tabella273135[[#This Row],[Data piena inizio]],"ggg")</f>
        <v>dom</v>
      </c>
      <c r="O449" s="122" t="str">
        <f>TEXT(Tabella273135[[#This Row],[Data piena fine]],"ggg")</f>
        <v>lun</v>
      </c>
      <c r="P449" s="122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dom - lun</v>
      </c>
    </row>
    <row r="450" spans="2:16" ht="37.5" customHeight="1" x14ac:dyDescent="0.25">
      <c r="B450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31</v>
      </c>
      <c r="C450" s="133" t="str">
        <f>"Ottobre"</f>
        <v>Ottobre</v>
      </c>
      <c r="D450" s="160" t="s">
        <v>654</v>
      </c>
      <c r="E450" s="160" t="s">
        <v>23</v>
      </c>
      <c r="F450" s="180">
        <v>31</v>
      </c>
      <c r="G450" s="161"/>
      <c r="H450" s="160" t="s">
        <v>676</v>
      </c>
      <c r="I450" s="160" t="s">
        <v>206</v>
      </c>
      <c r="J450" s="160">
        <v>7</v>
      </c>
      <c r="K450" s="201">
        <f>10</f>
        <v>10</v>
      </c>
      <c r="L450" s="109">
        <f>IFERROR(IF(Tabella273135[[#This Row],[Data inizio]]="","",DATE($L$1,Tabella273135[[#This Row],[Colonna3]],Tabella273135[[#This Row],[Data inizio]])),"")</f>
        <v>44500</v>
      </c>
      <c r="M450" s="109" t="str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/>
      </c>
      <c r="N450" s="122" t="str">
        <f>TEXT(Tabella273135[[#This Row],[Data piena inizio]],"ggg")</f>
        <v>dom</v>
      </c>
      <c r="O450" s="122" t="str">
        <f>TEXT(Tabella273135[[#This Row],[Data piena fine]],"ggg")</f>
        <v/>
      </c>
      <c r="P450" s="122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dom</v>
      </c>
    </row>
    <row r="451" spans="2:16" ht="37.5" customHeight="1" x14ac:dyDescent="0.25">
      <c r="B451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31</v>
      </c>
      <c r="C451" s="133" t="str">
        <f>"Ottobre"</f>
        <v>Ottobre</v>
      </c>
      <c r="D451" s="160"/>
      <c r="E451" s="160" t="s">
        <v>23</v>
      </c>
      <c r="F451" s="180">
        <v>31</v>
      </c>
      <c r="G451" s="161"/>
      <c r="H451" s="160" t="s">
        <v>471</v>
      </c>
      <c r="I451" s="160" t="s">
        <v>352</v>
      </c>
      <c r="J451" s="160">
        <v>7</v>
      </c>
      <c r="K451" s="146">
        <f>10</f>
        <v>10</v>
      </c>
      <c r="L451" s="109">
        <f>IFERROR(IF(Tabella273135[[#This Row],[Data inizio]]="","",DATE($L$1,Tabella273135[[#This Row],[Colonna3]],Tabella273135[[#This Row],[Data inizio]])),"")</f>
        <v>44500</v>
      </c>
      <c r="M451" s="109" t="str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/>
      </c>
      <c r="N451" s="122" t="str">
        <f>TEXT(Tabella273135[[#This Row],[Data piena inizio]],"ggg")</f>
        <v>dom</v>
      </c>
      <c r="O451" s="122" t="str">
        <f>TEXT(Tabella273135[[#This Row],[Data piena fine]],"ggg")</f>
        <v/>
      </c>
      <c r="P451" s="122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dom</v>
      </c>
    </row>
    <row r="452" spans="2:16" ht="37.5" customHeight="1" x14ac:dyDescent="0.25">
      <c r="B452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31</v>
      </c>
      <c r="C452" s="133" t="str">
        <f>"Ottobre"</f>
        <v>Ottobre</v>
      </c>
      <c r="D452" s="160"/>
      <c r="E452" s="160" t="s">
        <v>23</v>
      </c>
      <c r="F452" s="180">
        <v>31</v>
      </c>
      <c r="G452" s="161"/>
      <c r="H452" s="160" t="s">
        <v>641</v>
      </c>
      <c r="I452" s="160" t="s">
        <v>638</v>
      </c>
      <c r="J452" s="160">
        <v>7</v>
      </c>
      <c r="K452" s="146">
        <f>10</f>
        <v>10</v>
      </c>
      <c r="L452" s="109">
        <f>IFERROR(IF(Tabella273135[[#This Row],[Data inizio]]="","",DATE($L$1,Tabella273135[[#This Row],[Colonna3]],Tabella273135[[#This Row],[Data inizio]])),"")</f>
        <v>44500</v>
      </c>
      <c r="M452" s="109" t="str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/>
      </c>
      <c r="N452" s="122" t="str">
        <f>TEXT(Tabella273135[[#This Row],[Data piena inizio]],"ggg")</f>
        <v>dom</v>
      </c>
      <c r="O452" s="122" t="str">
        <f>TEXT(Tabella273135[[#This Row],[Data piena fine]],"ggg")</f>
        <v/>
      </c>
      <c r="P452" s="122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dom</v>
      </c>
    </row>
    <row r="453" spans="2:16" ht="37.5" customHeight="1" x14ac:dyDescent="0.25">
      <c r="B453" s="133" t="str">
        <f>IF(Tabella273135[[#This Row],[Data inizio]]="","",IF(AND(Tabella273135[[#This Row],[Tipologia]]&lt;&gt;"",Tabella273135[[#This Row],[Data fine]]&lt;&gt;""),CONCATENATE(Tabella273135[[#This Row],[Data inizio]]," - ",Tabella273135[[#This Row],[Data fine]]),IF(AND(Tabella273135[[#This Row],[Tipologia]]&lt;&gt;"",Tabella273135[[#This Row],[Data fine]]=""),CONCATENATE(Tabella273135[[#This Row],[Data inizio]]))))</f>
        <v>31</v>
      </c>
      <c r="C453" s="133" t="str">
        <f t="shared" si="35"/>
        <v>Ottobre</v>
      </c>
      <c r="D453" s="160"/>
      <c r="E453" s="160" t="s">
        <v>23</v>
      </c>
      <c r="F453" s="160">
        <v>31</v>
      </c>
      <c r="G453" s="161" t="s">
        <v>80</v>
      </c>
      <c r="H453" s="160" t="s">
        <v>528</v>
      </c>
      <c r="I453" s="160" t="s">
        <v>314</v>
      </c>
      <c r="J453" s="160">
        <v>7</v>
      </c>
      <c r="K453" s="146">
        <f>10</f>
        <v>10</v>
      </c>
      <c r="L453" s="109">
        <f>IFERROR(IF(Tabella273135[[#This Row],[Data inizio]]="","",DATE($L$1,Tabella273135[[#This Row],[Colonna3]],Tabella273135[[#This Row],[Data inizio]])),"")</f>
        <v>44500</v>
      </c>
      <c r="M453" s="109" t="str">
        <f>IF(Tabella273135[[#This Row],[Data fine]]="1° Novembre",Tabella273135[[#This Row],[Data piena inizio]]+1,IF(Tabella273135[[#This Row],[Data fine]]="2 Novembre",Tabella273135[[#This Row],[Data piena inizio]]+2,IF(Tabella273135[[#This Row],[Data fine]]="3 Novembre",Tabella273135[[#This Row],[Data piena inizio]]+3,IF(Tabella273135[[#This Row],[Data fine]]="","",DATE($L$1,Tabella273135[[#This Row],[Colonna3]],Tabella273135[[#This Row],[Data fine]])))))</f>
        <v/>
      </c>
      <c r="N453" s="122" t="str">
        <f>TEXT(Tabella273135[[#This Row],[Data piena inizio]],"ggg")</f>
        <v>dom</v>
      </c>
      <c r="O453" s="122" t="str">
        <f>TEXT(Tabella273135[[#This Row],[Data piena fine]],"ggg")</f>
        <v/>
      </c>
      <c r="P453" s="122" t="str">
        <f>IFERROR(IF(AND(Tabella273135[[#This Row],[Giorno inizio]]="",Tabella273135[[#This Row],[Giorno fine]]=""),"",IF(Tabella273135[[#This Row],[Giorno fine]]="",Tabella273135[[#This Row],[Giorno inizio]],CONCATENATE(Tabella273135[[#This Row],[Giorno inizio]]," - ",Tabella273135[[#This Row],[Giorno fine]]))),””)</f>
        <v>dom</v>
      </c>
    </row>
    <row r="454" spans="2:16" ht="37.5" customHeight="1" x14ac:dyDescent="0.25">
      <c r="B454" s="132" t="s">
        <v>29</v>
      </c>
      <c r="C454" s="134" t="s">
        <v>35</v>
      </c>
      <c r="D454" s="164" t="s">
        <v>18</v>
      </c>
      <c r="E454" s="164" t="s">
        <v>17</v>
      </c>
      <c r="F454" s="165" t="s">
        <v>73</v>
      </c>
      <c r="G454" s="166" t="s">
        <v>74</v>
      </c>
      <c r="H454" s="167" t="s">
        <v>31</v>
      </c>
      <c r="I454" s="164" t="s">
        <v>10</v>
      </c>
      <c r="J454" s="164" t="s">
        <v>26</v>
      </c>
      <c r="K454" s="141" t="s">
        <v>454</v>
      </c>
      <c r="L454" s="104" t="s">
        <v>549</v>
      </c>
      <c r="M454" s="104" t="s">
        <v>550</v>
      </c>
      <c r="N454" s="104" t="s">
        <v>551</v>
      </c>
      <c r="O454" s="104" t="s">
        <v>552</v>
      </c>
      <c r="P454" s="104" t="s">
        <v>30</v>
      </c>
    </row>
    <row r="455" spans="2:16" ht="37.5" customHeight="1" x14ac:dyDescent="0.25">
      <c r="B455" s="133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/>
      </c>
      <c r="C455" s="134" t="str">
        <f t="shared" ref="C455:C456" si="36">"Novembre"</f>
        <v>Novembre</v>
      </c>
      <c r="D455" s="156"/>
      <c r="E455" s="168"/>
      <c r="F455" s="168"/>
      <c r="G455" s="169" t="s">
        <v>80</v>
      </c>
      <c r="H455" s="170" t="s">
        <v>9</v>
      </c>
      <c r="I455" s="168"/>
      <c r="J455" s="171"/>
      <c r="K455" s="144">
        <f>11</f>
        <v>11</v>
      </c>
      <c r="L455" s="106" t="str">
        <f>IFERROR(IF(Tabella27303236[[#This Row],[Data inizio]]="","",DATE($L$1,Tabella27303236[[#This Row],[Colonna3]],Tabella27303236[[#This Row],[Data inizio]])),"")</f>
        <v/>
      </c>
      <c r="M455" s="106" t="str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/>
      </c>
      <c r="N455" s="107" t="str">
        <f>TEXT(Tabella27303236[[#This Row],[Data piena inizio]],"ggg")</f>
        <v/>
      </c>
      <c r="O455" s="108" t="str">
        <f>TEXT(Tabella27303236[[#This Row],[Data piena fine]],"ggg")</f>
        <v/>
      </c>
      <c r="P455" s="105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/>
      </c>
    </row>
    <row r="456" spans="2:16" ht="37.5" customHeight="1" x14ac:dyDescent="0.25">
      <c r="B456" s="133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1</v>
      </c>
      <c r="C456" s="133" t="str">
        <f t="shared" si="36"/>
        <v>Novembre</v>
      </c>
      <c r="D456" s="160"/>
      <c r="E456" s="160" t="s">
        <v>24</v>
      </c>
      <c r="F456" s="160">
        <v>1</v>
      </c>
      <c r="G456" s="161" t="s">
        <v>80</v>
      </c>
      <c r="H456" s="160" t="s">
        <v>357</v>
      </c>
      <c r="I456" s="160" t="s">
        <v>138</v>
      </c>
      <c r="J456" s="160">
        <v>5</v>
      </c>
      <c r="K456" s="147">
        <f>11</f>
        <v>11</v>
      </c>
      <c r="L456" s="102">
        <f>IFERROR(IF(Tabella27303236[[#This Row],[Data inizio]]="","",DATE($L$1,Tabella27303236[[#This Row],[Colonna3]],Tabella27303236[[#This Row],[Data inizio]])),"")</f>
        <v>44501</v>
      </c>
      <c r="M456" s="102" t="str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/>
      </c>
      <c r="N456" s="76" t="str">
        <f>TEXT(Tabella27303236[[#This Row],[Data piena inizio]],"ggg")</f>
        <v>lun</v>
      </c>
      <c r="O456" s="76" t="str">
        <f>TEXT(Tabella27303236[[#This Row],[Data piena fine]],"ggg")</f>
        <v/>
      </c>
      <c r="P456" s="76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lun</v>
      </c>
    </row>
    <row r="457" spans="2:16" ht="37.5" customHeight="1" x14ac:dyDescent="0.25">
      <c r="B457" s="133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1 - 2</v>
      </c>
      <c r="C457" s="133" t="str">
        <f t="shared" ref="C457:C465" si="37">"Novembre"</f>
        <v>Novembre</v>
      </c>
      <c r="D457" s="160"/>
      <c r="E457" s="160" t="s">
        <v>19</v>
      </c>
      <c r="F457" s="160">
        <v>1</v>
      </c>
      <c r="G457" s="161">
        <v>2</v>
      </c>
      <c r="H457" s="160" t="s">
        <v>381</v>
      </c>
      <c r="I457" s="160" t="s">
        <v>111</v>
      </c>
      <c r="J457" s="160">
        <v>6</v>
      </c>
      <c r="K457" s="147">
        <f>11</f>
        <v>11</v>
      </c>
      <c r="L457" s="102">
        <f>IFERROR(IF(Tabella27303236[[#This Row],[Data inizio]]="","",DATE($L$1,Tabella27303236[[#This Row],[Colonna3]],Tabella27303236[[#This Row],[Data inizio]])),"")</f>
        <v>44501</v>
      </c>
      <c r="M457" s="102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>44502</v>
      </c>
      <c r="N457" s="76" t="str">
        <f>TEXT(Tabella27303236[[#This Row],[Data piena inizio]],"ggg")</f>
        <v>lun</v>
      </c>
      <c r="O457" s="76" t="str">
        <f>TEXT(Tabella27303236[[#This Row],[Data piena fine]],"ggg")</f>
        <v>mar</v>
      </c>
      <c r="P457" s="76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lun - mar</v>
      </c>
    </row>
    <row r="458" spans="2:16" ht="37.5" customHeight="1" x14ac:dyDescent="0.25">
      <c r="B458" s="133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5 - 6</v>
      </c>
      <c r="C458" s="133" t="str">
        <f t="shared" si="37"/>
        <v>Novembre</v>
      </c>
      <c r="D458" s="160"/>
      <c r="E458" s="160" t="s">
        <v>19</v>
      </c>
      <c r="F458" s="160">
        <v>5</v>
      </c>
      <c r="G458" s="161">
        <v>6</v>
      </c>
      <c r="H458" s="160" t="s">
        <v>382</v>
      </c>
      <c r="I458" s="160" t="s">
        <v>60</v>
      </c>
      <c r="J458" s="160">
        <v>4</v>
      </c>
      <c r="K458" s="147">
        <f>11</f>
        <v>11</v>
      </c>
      <c r="L458" s="102">
        <f>IFERROR(IF(Tabella27303236[[#This Row],[Data inizio]]="","",DATE($L$1,Tabella27303236[[#This Row],[Colonna3]],Tabella27303236[[#This Row],[Data inizio]])),"")</f>
        <v>44505</v>
      </c>
      <c r="M458" s="102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>44506</v>
      </c>
      <c r="N458" s="76" t="str">
        <f>TEXT(Tabella27303236[[#This Row],[Data piena inizio]],"ggg")</f>
        <v>ven</v>
      </c>
      <c r="O458" s="76" t="str">
        <f>TEXT(Tabella27303236[[#This Row],[Data piena fine]],"ggg")</f>
        <v>sab</v>
      </c>
      <c r="P458" s="76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ven - sab</v>
      </c>
    </row>
    <row r="459" spans="2:16" ht="37.5" customHeight="1" x14ac:dyDescent="0.25">
      <c r="B459" s="133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5 - 7</v>
      </c>
      <c r="C459" s="133" t="str">
        <f t="shared" si="37"/>
        <v>Novembre</v>
      </c>
      <c r="D459" s="160"/>
      <c r="E459" s="160" t="s">
        <v>61</v>
      </c>
      <c r="F459" s="160">
        <v>5</v>
      </c>
      <c r="G459" s="161">
        <v>7</v>
      </c>
      <c r="H459" s="160" t="s">
        <v>380</v>
      </c>
      <c r="I459" s="160" t="s">
        <v>43</v>
      </c>
      <c r="J459" s="160">
        <v>5</v>
      </c>
      <c r="K459" s="147">
        <f>11</f>
        <v>11</v>
      </c>
      <c r="L459" s="102">
        <f>IFERROR(IF(Tabella27303236[[#This Row],[Data inizio]]="","",DATE($L$1,Tabella27303236[[#This Row],[Colonna3]],Tabella27303236[[#This Row],[Data inizio]])),"")</f>
        <v>44505</v>
      </c>
      <c r="M459" s="102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>44507</v>
      </c>
      <c r="N459" s="76" t="str">
        <f>TEXT(Tabella27303236[[#This Row],[Data piena inizio]],"ggg")</f>
        <v>ven</v>
      </c>
      <c r="O459" s="76" t="str">
        <f>TEXT(Tabella27303236[[#This Row],[Data piena fine]],"ggg")</f>
        <v>dom</v>
      </c>
      <c r="P459" s="76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ven - dom</v>
      </c>
    </row>
    <row r="460" spans="2:16" ht="37.5" customHeight="1" x14ac:dyDescent="0.25">
      <c r="B460" s="133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6</v>
      </c>
      <c r="C460" s="133" t="str">
        <f>"Novembre"</f>
        <v>Novembre</v>
      </c>
      <c r="D460" s="160"/>
      <c r="E460" s="160" t="s">
        <v>23</v>
      </c>
      <c r="F460" s="180">
        <v>6</v>
      </c>
      <c r="G460" s="161"/>
      <c r="H460" s="160" t="s">
        <v>517</v>
      </c>
      <c r="I460" s="160" t="s">
        <v>466</v>
      </c>
      <c r="J460" s="160">
        <v>7</v>
      </c>
      <c r="K460" s="196">
        <f>11</f>
        <v>11</v>
      </c>
      <c r="L460" s="102">
        <f>IFERROR(IF(Tabella27303236[[#This Row],[Data inizio]]="","",DATE($L$1,Tabella27303236[[#This Row],[Colonna3]],Tabella27303236[[#This Row],[Data inizio]])),"")</f>
        <v>44506</v>
      </c>
      <c r="M460" s="102" t="str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/>
      </c>
      <c r="N460" s="77" t="str">
        <f>TEXT(Tabella27303236[[#This Row],[Data piena inizio]],"ggg")</f>
        <v>sab</v>
      </c>
      <c r="O460" s="77" t="str">
        <f>TEXT(Tabella27303236[[#This Row],[Data piena fine]],"ggg")</f>
        <v/>
      </c>
      <c r="P460" s="77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sab</v>
      </c>
    </row>
    <row r="461" spans="2:16" ht="37.5" customHeight="1" x14ac:dyDescent="0.25">
      <c r="B461" s="133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6 - 7</v>
      </c>
      <c r="C461" s="133" t="str">
        <f t="shared" si="37"/>
        <v>Novembre</v>
      </c>
      <c r="D461" s="160"/>
      <c r="E461" s="160" t="s">
        <v>19</v>
      </c>
      <c r="F461" s="160">
        <v>6</v>
      </c>
      <c r="G461" s="161" t="s">
        <v>100</v>
      </c>
      <c r="H461" s="160" t="s">
        <v>610</v>
      </c>
      <c r="I461" s="160" t="s">
        <v>40</v>
      </c>
      <c r="J461" s="160">
        <v>1</v>
      </c>
      <c r="K461" s="147">
        <f>11</f>
        <v>11</v>
      </c>
      <c r="L461" s="102">
        <f>IFERROR(IF(Tabella27303236[[#This Row],[Data inizio]]="","",DATE($L$1,Tabella27303236[[#This Row],[Colonna3]],Tabella27303236[[#This Row],[Data inizio]])),"")</f>
        <v>44506</v>
      </c>
      <c r="M461" s="102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>44507</v>
      </c>
      <c r="N461" s="76" t="str">
        <f>TEXT(Tabella27303236[[#This Row],[Data piena inizio]],"ggg")</f>
        <v>sab</v>
      </c>
      <c r="O461" s="76" t="str">
        <f>TEXT(Tabella27303236[[#This Row],[Data piena fine]],"ggg")</f>
        <v>dom</v>
      </c>
      <c r="P461" s="76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sab - dom</v>
      </c>
    </row>
    <row r="462" spans="2:16" ht="37.5" customHeight="1" x14ac:dyDescent="0.25">
      <c r="B462" s="133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6 - 7</v>
      </c>
      <c r="C462" s="133" t="str">
        <f t="shared" si="37"/>
        <v>Novembre</v>
      </c>
      <c r="D462" s="160"/>
      <c r="E462" s="160" t="s">
        <v>20</v>
      </c>
      <c r="F462" s="160">
        <v>6</v>
      </c>
      <c r="G462" s="161">
        <v>7</v>
      </c>
      <c r="H462" s="160" t="s">
        <v>383</v>
      </c>
      <c r="I462" s="160" t="s">
        <v>39</v>
      </c>
      <c r="J462" s="160">
        <v>5</v>
      </c>
      <c r="K462" s="147">
        <f>11</f>
        <v>11</v>
      </c>
      <c r="L462" s="102">
        <f>IFERROR(IF(Tabella27303236[[#This Row],[Data inizio]]="","",DATE($L$1,Tabella27303236[[#This Row],[Colonna3]],Tabella27303236[[#This Row],[Data inizio]])),"")</f>
        <v>44506</v>
      </c>
      <c r="M462" s="102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>44507</v>
      </c>
      <c r="N462" s="76" t="str">
        <f>TEXT(Tabella27303236[[#This Row],[Data piena inizio]],"ggg")</f>
        <v>sab</v>
      </c>
      <c r="O462" s="76" t="str">
        <f>TEXT(Tabella27303236[[#This Row],[Data piena fine]],"ggg")</f>
        <v>dom</v>
      </c>
      <c r="P462" s="76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sab - dom</v>
      </c>
    </row>
    <row r="463" spans="2:16" ht="37.5" customHeight="1" x14ac:dyDescent="0.25">
      <c r="B463" s="133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6 - 7</v>
      </c>
      <c r="C463" s="133" t="str">
        <f t="shared" si="37"/>
        <v>Novembre</v>
      </c>
      <c r="D463" s="160"/>
      <c r="E463" s="160" t="s">
        <v>20</v>
      </c>
      <c r="F463" s="160">
        <v>6</v>
      </c>
      <c r="G463" s="161">
        <v>7</v>
      </c>
      <c r="H463" s="160" t="s">
        <v>384</v>
      </c>
      <c r="I463" s="160" t="s">
        <v>152</v>
      </c>
      <c r="J463" s="160">
        <v>6</v>
      </c>
      <c r="K463" s="147">
        <f>11</f>
        <v>11</v>
      </c>
      <c r="L463" s="102">
        <f>IFERROR(IF(Tabella27303236[[#This Row],[Data inizio]]="","",DATE($L$1,Tabella27303236[[#This Row],[Colonna3]],Tabella27303236[[#This Row],[Data inizio]])),"")</f>
        <v>44506</v>
      </c>
      <c r="M463" s="102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>44507</v>
      </c>
      <c r="N463" s="76" t="str">
        <f>TEXT(Tabella27303236[[#This Row],[Data piena inizio]],"ggg")</f>
        <v>sab</v>
      </c>
      <c r="O463" s="76" t="str">
        <f>TEXT(Tabella27303236[[#This Row],[Data piena fine]],"ggg")</f>
        <v>dom</v>
      </c>
      <c r="P463" s="76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sab - dom</v>
      </c>
    </row>
    <row r="464" spans="2:16" ht="37.5" customHeight="1" x14ac:dyDescent="0.25">
      <c r="B464" s="133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7</v>
      </c>
      <c r="C464" s="133" t="str">
        <f t="shared" si="37"/>
        <v>Novembre</v>
      </c>
      <c r="D464" s="160"/>
      <c r="E464" s="160" t="s">
        <v>24</v>
      </c>
      <c r="F464" s="160">
        <v>7</v>
      </c>
      <c r="G464" s="161" t="s">
        <v>80</v>
      </c>
      <c r="H464" s="160" t="s">
        <v>545</v>
      </c>
      <c r="I464" s="160" t="s">
        <v>220</v>
      </c>
      <c r="J464" s="160">
        <v>2</v>
      </c>
      <c r="K464" s="147">
        <f>11</f>
        <v>11</v>
      </c>
      <c r="L464" s="102">
        <f>IFERROR(IF(Tabella27303236[[#This Row],[Data inizio]]="","",DATE($L$1,Tabella27303236[[#This Row],[Colonna3]],Tabella27303236[[#This Row],[Data inizio]])),"")</f>
        <v>44507</v>
      </c>
      <c r="M464" s="102" t="str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/>
      </c>
      <c r="N464" s="76" t="str">
        <f>TEXT(Tabella27303236[[#This Row],[Data piena inizio]],"ggg")</f>
        <v>dom</v>
      </c>
      <c r="O464" s="76" t="str">
        <f>TEXT(Tabella27303236[[#This Row],[Data piena fine]],"ggg")</f>
        <v/>
      </c>
      <c r="P464" s="76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dom</v>
      </c>
    </row>
    <row r="465" spans="2:16" ht="37.5" customHeight="1" x14ac:dyDescent="0.25">
      <c r="B465" s="133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7</v>
      </c>
      <c r="C465" s="133" t="str">
        <f t="shared" si="37"/>
        <v>Novembre</v>
      </c>
      <c r="D465" s="160"/>
      <c r="E465" s="160" t="s">
        <v>23</v>
      </c>
      <c r="F465" s="160">
        <v>7</v>
      </c>
      <c r="G465" s="161" t="s">
        <v>80</v>
      </c>
      <c r="H465" s="160" t="s">
        <v>529</v>
      </c>
      <c r="I465" s="160" t="s">
        <v>114</v>
      </c>
      <c r="J465" s="160">
        <v>3</v>
      </c>
      <c r="K465" s="147">
        <f>11</f>
        <v>11</v>
      </c>
      <c r="L465" s="102">
        <f>IFERROR(IF(Tabella27303236[[#This Row],[Data inizio]]="","",DATE($L$1,Tabella27303236[[#This Row],[Colonna3]],Tabella27303236[[#This Row],[Data inizio]])),"")</f>
        <v>44507</v>
      </c>
      <c r="M465" s="102" t="str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/>
      </c>
      <c r="N465" s="76" t="str">
        <f>TEXT(Tabella27303236[[#This Row],[Data piena inizio]],"ggg")</f>
        <v>dom</v>
      </c>
      <c r="O465" s="76" t="str">
        <f>TEXT(Tabella27303236[[#This Row],[Data piena fine]],"ggg")</f>
        <v/>
      </c>
      <c r="P465" s="76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dom</v>
      </c>
    </row>
    <row r="466" spans="2:16" ht="37.5" customHeight="1" x14ac:dyDescent="0.25">
      <c r="B466" s="133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7</v>
      </c>
      <c r="C466" s="133" t="str">
        <f>"Novembre"</f>
        <v>Novembre</v>
      </c>
      <c r="D466" s="160"/>
      <c r="E466" s="160" t="s">
        <v>23</v>
      </c>
      <c r="F466" s="180">
        <v>7</v>
      </c>
      <c r="G466" s="161"/>
      <c r="H466" s="160" t="s">
        <v>471</v>
      </c>
      <c r="I466" s="160" t="s">
        <v>466</v>
      </c>
      <c r="J466" s="160">
        <v>7</v>
      </c>
      <c r="K466" s="196">
        <f>11</f>
        <v>11</v>
      </c>
      <c r="L466" s="102">
        <f>IFERROR(IF(Tabella27303236[[#This Row],[Data inizio]]="","",DATE($L$1,Tabella27303236[[#This Row],[Colonna3]],Tabella27303236[[#This Row],[Data inizio]])),"")</f>
        <v>44507</v>
      </c>
      <c r="M466" s="102" t="str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/>
      </c>
      <c r="N466" s="77" t="str">
        <f>TEXT(Tabella27303236[[#This Row],[Data piena inizio]],"ggg")</f>
        <v>dom</v>
      </c>
      <c r="O466" s="77" t="str">
        <f>TEXT(Tabella27303236[[#This Row],[Data piena fine]],"ggg")</f>
        <v/>
      </c>
      <c r="P466" s="77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dom</v>
      </c>
    </row>
    <row r="467" spans="2:16" ht="37.5" customHeight="1" x14ac:dyDescent="0.25">
      <c r="B467" s="133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7</v>
      </c>
      <c r="C467" s="133" t="str">
        <f t="shared" ref="C467:C475" si="38">"Novembre"</f>
        <v>Novembre</v>
      </c>
      <c r="D467" s="160"/>
      <c r="E467" s="160" t="s">
        <v>23</v>
      </c>
      <c r="F467" s="160">
        <v>7</v>
      </c>
      <c r="G467" s="161" t="s">
        <v>80</v>
      </c>
      <c r="H467" s="160" t="s">
        <v>471</v>
      </c>
      <c r="I467" s="160" t="s">
        <v>468</v>
      </c>
      <c r="J467" s="160">
        <v>7</v>
      </c>
      <c r="K467" s="149">
        <f>11</f>
        <v>11</v>
      </c>
      <c r="L467" s="103">
        <f>IFERROR(IF(Tabella27303236[[#This Row],[Data inizio]]="","",DATE($L$1,Tabella27303236[[#This Row],[Colonna3]],Tabella27303236[[#This Row],[Data inizio]])),"")</f>
        <v>44507</v>
      </c>
      <c r="M467" s="103" t="str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/>
      </c>
      <c r="N467" s="101" t="str">
        <f>TEXT(Tabella27303236[[#This Row],[Data piena inizio]],"ggg")</f>
        <v>dom</v>
      </c>
      <c r="O467" s="101" t="str">
        <f>TEXT(Tabella27303236[[#This Row],[Data piena fine]],"ggg")</f>
        <v/>
      </c>
      <c r="P467" s="101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dom</v>
      </c>
    </row>
    <row r="468" spans="2:16" ht="37.5" customHeight="1" x14ac:dyDescent="0.25">
      <c r="B468" s="133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7</v>
      </c>
      <c r="C468" s="133" t="str">
        <f>"Novembre"</f>
        <v>Novembre</v>
      </c>
      <c r="D468" s="160"/>
      <c r="E468" s="160" t="s">
        <v>23</v>
      </c>
      <c r="F468" s="180">
        <v>7</v>
      </c>
      <c r="G468" s="161"/>
      <c r="H468" s="160" t="s">
        <v>471</v>
      </c>
      <c r="I468" s="160" t="s">
        <v>352</v>
      </c>
      <c r="J468" s="160">
        <v>7</v>
      </c>
      <c r="K468" s="196">
        <f>11</f>
        <v>11</v>
      </c>
      <c r="L468" s="102">
        <f>IFERROR(IF(Tabella27303236[[#This Row],[Data inizio]]="","",DATE($L$1,Tabella27303236[[#This Row],[Colonna3]],Tabella27303236[[#This Row],[Data inizio]])),"")</f>
        <v>44507</v>
      </c>
      <c r="M468" s="102" t="str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/>
      </c>
      <c r="N468" s="77" t="str">
        <f>TEXT(Tabella27303236[[#This Row],[Data piena inizio]],"ggg")</f>
        <v>dom</v>
      </c>
      <c r="O468" s="77" t="str">
        <f>TEXT(Tabella27303236[[#This Row],[Data piena fine]],"ggg")</f>
        <v/>
      </c>
      <c r="P468" s="77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dom</v>
      </c>
    </row>
    <row r="469" spans="2:16" ht="37.5" customHeight="1" x14ac:dyDescent="0.25">
      <c r="B469" s="133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12 - 14</v>
      </c>
      <c r="C469" s="133" t="str">
        <f t="shared" si="38"/>
        <v>Novembre</v>
      </c>
      <c r="D469" s="173"/>
      <c r="E469" s="160" t="s">
        <v>61</v>
      </c>
      <c r="F469" s="180">
        <v>12</v>
      </c>
      <c r="G469" s="161" t="s">
        <v>387</v>
      </c>
      <c r="H469" s="160" t="s">
        <v>621</v>
      </c>
      <c r="I469" s="160" t="s">
        <v>287</v>
      </c>
      <c r="J469" s="160">
        <v>6</v>
      </c>
      <c r="K469" s="148">
        <f>11</f>
        <v>11</v>
      </c>
      <c r="L469" s="102">
        <f>IFERROR(IF(Tabella27303236[[#This Row],[Data inizio]]="","",DATE($L$1,Tabella27303236[[#This Row],[Colonna3]],Tabella27303236[[#This Row],[Data inizio]])),"")</f>
        <v>44512</v>
      </c>
      <c r="M469" s="102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>44514</v>
      </c>
      <c r="N469" s="77" t="str">
        <f>TEXT(Tabella27303236[[#This Row],[Data piena inizio]],"ggg")</f>
        <v>ven</v>
      </c>
      <c r="O469" s="77" t="str">
        <f>TEXT(Tabella27303236[[#This Row],[Data piena fine]],"ggg")</f>
        <v>dom</v>
      </c>
      <c r="P469" s="77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ven - dom</v>
      </c>
    </row>
    <row r="470" spans="2:16" ht="37.5" customHeight="1" x14ac:dyDescent="0.25">
      <c r="B470" s="133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13 - 14</v>
      </c>
      <c r="C470" s="133" t="str">
        <f>"Novembre"</f>
        <v>Novembre</v>
      </c>
      <c r="D470" s="160"/>
      <c r="E470" s="160" t="s">
        <v>19</v>
      </c>
      <c r="F470" s="180">
        <v>13</v>
      </c>
      <c r="G470" s="161" t="s">
        <v>387</v>
      </c>
      <c r="H470" s="160" t="s">
        <v>670</v>
      </c>
      <c r="I470" s="160" t="s">
        <v>279</v>
      </c>
      <c r="J470" s="160">
        <v>3</v>
      </c>
      <c r="K470" s="196">
        <f>11</f>
        <v>11</v>
      </c>
      <c r="L470" s="102">
        <f>IFERROR(IF(Tabella27303236[[#This Row],[Data inizio]]="","",DATE($L$1,Tabella27303236[[#This Row],[Colonna3]],Tabella27303236[[#This Row],[Data inizio]])),"")</f>
        <v>44513</v>
      </c>
      <c r="M470" s="102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>44514</v>
      </c>
      <c r="N470" s="77" t="str">
        <f>TEXT(Tabella27303236[[#This Row],[Data piena inizio]],"ggg")</f>
        <v>sab</v>
      </c>
      <c r="O470" s="77" t="str">
        <f>TEXT(Tabella27303236[[#This Row],[Data piena fine]],"ggg")</f>
        <v>dom</v>
      </c>
      <c r="P470" s="77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sab - dom</v>
      </c>
    </row>
    <row r="471" spans="2:16" ht="37.5" customHeight="1" x14ac:dyDescent="0.25">
      <c r="B471" s="133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13</v>
      </c>
      <c r="C471" s="133" t="str">
        <f>"Novembre"</f>
        <v>Novembre</v>
      </c>
      <c r="D471" s="160"/>
      <c r="E471" s="160" t="s">
        <v>23</v>
      </c>
      <c r="F471" s="180">
        <v>13</v>
      </c>
      <c r="G471" s="161"/>
      <c r="H471" s="160" t="s">
        <v>471</v>
      </c>
      <c r="I471" s="160" t="s">
        <v>253</v>
      </c>
      <c r="J471" s="160">
        <v>7</v>
      </c>
      <c r="K471" s="196">
        <f>11</f>
        <v>11</v>
      </c>
      <c r="L471" s="102">
        <f>IFERROR(IF(Tabella27303236[[#This Row],[Data inizio]]="","",DATE($L$1,Tabella27303236[[#This Row],[Colonna3]],Tabella27303236[[#This Row],[Data inizio]])),"")</f>
        <v>44513</v>
      </c>
      <c r="M471" s="102" t="str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/>
      </c>
      <c r="N471" s="77" t="str">
        <f>TEXT(Tabella27303236[[#This Row],[Data piena inizio]],"ggg")</f>
        <v>sab</v>
      </c>
      <c r="O471" s="77" t="str">
        <f>TEXT(Tabella27303236[[#This Row],[Data piena fine]],"ggg")</f>
        <v/>
      </c>
      <c r="P471" s="77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sab</v>
      </c>
    </row>
    <row r="472" spans="2:16" ht="37.5" customHeight="1" x14ac:dyDescent="0.25">
      <c r="B472" s="133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13</v>
      </c>
      <c r="C472" s="133" t="str">
        <f>"Novembre"</f>
        <v>Novembre</v>
      </c>
      <c r="D472" s="160"/>
      <c r="E472" s="160" t="s">
        <v>23</v>
      </c>
      <c r="F472" s="180">
        <v>13</v>
      </c>
      <c r="G472" s="161"/>
      <c r="H472" s="160" t="s">
        <v>471</v>
      </c>
      <c r="I472" s="160" t="s">
        <v>206</v>
      </c>
      <c r="J472" s="160">
        <v>7</v>
      </c>
      <c r="K472" s="196">
        <f>11</f>
        <v>11</v>
      </c>
      <c r="L472" s="102">
        <f>IFERROR(IF(Tabella27303236[[#This Row],[Data inizio]]="","",DATE($L$1,Tabella27303236[[#This Row],[Colonna3]],Tabella27303236[[#This Row],[Data inizio]])),"")</f>
        <v>44513</v>
      </c>
      <c r="M472" s="102" t="str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/>
      </c>
      <c r="N472" s="77" t="str">
        <f>TEXT(Tabella27303236[[#This Row],[Data piena inizio]],"ggg")</f>
        <v>sab</v>
      </c>
      <c r="O472" s="77" t="str">
        <f>TEXT(Tabella27303236[[#This Row],[Data piena fine]],"ggg")</f>
        <v/>
      </c>
      <c r="P472" s="77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sab</v>
      </c>
    </row>
    <row r="473" spans="2:16" ht="37.5" customHeight="1" x14ac:dyDescent="0.25">
      <c r="B473" s="133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14</v>
      </c>
      <c r="C473" s="133" t="str">
        <f>"Novembre"</f>
        <v>Novembre</v>
      </c>
      <c r="D473" s="160"/>
      <c r="E473" s="160" t="s">
        <v>23</v>
      </c>
      <c r="F473" s="180">
        <v>14</v>
      </c>
      <c r="G473" s="161"/>
      <c r="H473" s="160" t="s">
        <v>471</v>
      </c>
      <c r="I473" s="160" t="s">
        <v>674</v>
      </c>
      <c r="J473" s="160">
        <v>7</v>
      </c>
      <c r="K473" s="196">
        <f>11</f>
        <v>11</v>
      </c>
      <c r="L473" s="102">
        <f>IFERROR(IF(Tabella27303236[[#This Row],[Data inizio]]="","",DATE($L$1,Tabella27303236[[#This Row],[Colonna3]],Tabella27303236[[#This Row],[Data inizio]])),"")</f>
        <v>44514</v>
      </c>
      <c r="M473" s="102" t="str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/>
      </c>
      <c r="N473" s="77" t="str">
        <f>TEXT(Tabella27303236[[#This Row],[Data piena inizio]],"ggg")</f>
        <v>dom</v>
      </c>
      <c r="O473" s="77" t="str">
        <f>TEXT(Tabella27303236[[#This Row],[Data piena fine]],"ggg")</f>
        <v/>
      </c>
      <c r="P473" s="77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dom</v>
      </c>
    </row>
    <row r="474" spans="2:16" ht="37.5" customHeight="1" x14ac:dyDescent="0.25">
      <c r="B474" s="133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14</v>
      </c>
      <c r="C474" s="133" t="str">
        <f>"Novembre"</f>
        <v>Novembre</v>
      </c>
      <c r="D474" s="160"/>
      <c r="E474" s="160" t="s">
        <v>25</v>
      </c>
      <c r="F474" s="180">
        <v>14</v>
      </c>
      <c r="G474" s="161"/>
      <c r="H474" s="160" t="s">
        <v>663</v>
      </c>
      <c r="I474" s="160" t="s">
        <v>662</v>
      </c>
      <c r="J474" s="160">
        <v>2</v>
      </c>
      <c r="K474" s="148">
        <f>11</f>
        <v>11</v>
      </c>
      <c r="L474" s="102">
        <f>IFERROR(IF(Tabella27303236[[#This Row],[Data inizio]]="","",DATE($L$1,Tabella27303236[[#This Row],[Colonna3]],Tabella27303236[[#This Row],[Data inizio]])),"")</f>
        <v>44514</v>
      </c>
      <c r="M474" s="102" t="str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/>
      </c>
      <c r="N474" s="77" t="str">
        <f>TEXT(Tabella27303236[[#This Row],[Data piena inizio]],"ggg")</f>
        <v>dom</v>
      </c>
      <c r="O474" s="77" t="str">
        <f>TEXT(Tabella27303236[[#This Row],[Data piena fine]],"ggg")</f>
        <v/>
      </c>
      <c r="P474" s="77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dom</v>
      </c>
    </row>
    <row r="475" spans="2:16" ht="37.5" customHeight="1" x14ac:dyDescent="0.25">
      <c r="B475" s="133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14</v>
      </c>
      <c r="C475" s="133" t="str">
        <f t="shared" si="38"/>
        <v>Novembre</v>
      </c>
      <c r="D475" s="160"/>
      <c r="E475" s="160" t="s">
        <v>23</v>
      </c>
      <c r="F475" s="180">
        <v>14</v>
      </c>
      <c r="G475" s="161"/>
      <c r="H475" s="160" t="s">
        <v>642</v>
      </c>
      <c r="I475" s="160" t="s">
        <v>638</v>
      </c>
      <c r="J475" s="160">
        <v>7</v>
      </c>
      <c r="K475" s="148">
        <f>11</f>
        <v>11</v>
      </c>
      <c r="L475" s="102">
        <f>IFERROR(IF(Tabella27303236[[#This Row],[Data inizio]]="","",DATE($L$1,Tabella27303236[[#This Row],[Colonna3]],Tabella27303236[[#This Row],[Data inizio]])),"")</f>
        <v>44514</v>
      </c>
      <c r="M475" s="102" t="str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/>
      </c>
      <c r="N475" s="77" t="str">
        <f>TEXT(Tabella27303236[[#This Row],[Data piena inizio]],"ggg")</f>
        <v>dom</v>
      </c>
      <c r="O475" s="77" t="str">
        <f>TEXT(Tabella27303236[[#This Row],[Data piena fine]],"ggg")</f>
        <v/>
      </c>
      <c r="P475" s="77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dom</v>
      </c>
    </row>
    <row r="476" spans="2:16" ht="37.5" customHeight="1" x14ac:dyDescent="0.25">
      <c r="B476" s="133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21</v>
      </c>
      <c r="C476" s="133" t="str">
        <f t="shared" ref="C476:C481" si="39">"Novembre"</f>
        <v>Novembre</v>
      </c>
      <c r="D476" s="160"/>
      <c r="E476" s="160" t="s">
        <v>24</v>
      </c>
      <c r="F476" s="180">
        <v>21</v>
      </c>
      <c r="G476" s="161"/>
      <c r="H476" s="160" t="s">
        <v>668</v>
      </c>
      <c r="I476" s="160" t="s">
        <v>246</v>
      </c>
      <c r="J476" s="160">
        <v>1</v>
      </c>
      <c r="K476" s="196">
        <f>11</f>
        <v>11</v>
      </c>
      <c r="L476" s="102">
        <f>IFERROR(IF(Tabella27303236[[#This Row],[Data inizio]]="","",DATE($L$1,Tabella27303236[[#This Row],[Colonna3]],Tabella27303236[[#This Row],[Data inizio]])),"")</f>
        <v>44521</v>
      </c>
      <c r="M476" s="102" t="str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/>
      </c>
      <c r="N476" s="77" t="str">
        <f>TEXT(Tabella27303236[[#This Row],[Data piena inizio]],"ggg")</f>
        <v>dom</v>
      </c>
      <c r="O476" s="77" t="str">
        <f>TEXT(Tabella27303236[[#This Row],[Data piena fine]],"ggg")</f>
        <v/>
      </c>
      <c r="P476" s="77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dom</v>
      </c>
    </row>
    <row r="477" spans="2:16" ht="37.5" customHeight="1" x14ac:dyDescent="0.25">
      <c r="B477" s="133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21</v>
      </c>
      <c r="C477" s="133" t="str">
        <f t="shared" si="39"/>
        <v>Novembre</v>
      </c>
      <c r="D477" s="160" t="s">
        <v>681</v>
      </c>
      <c r="E477" s="160" t="s">
        <v>23</v>
      </c>
      <c r="F477" s="180">
        <v>21</v>
      </c>
      <c r="G477" s="161"/>
      <c r="H477" s="160" t="s">
        <v>471</v>
      </c>
      <c r="I477" s="160" t="s">
        <v>352</v>
      </c>
      <c r="J477" s="160">
        <v>7</v>
      </c>
      <c r="K477" s="196">
        <f>11</f>
        <v>11</v>
      </c>
      <c r="L477" s="102">
        <f>IFERROR(IF(Tabella27303236[[#This Row],[Data inizio]]="","",DATE($L$1,Tabella27303236[[#This Row],[Colonna3]],Tabella27303236[[#This Row],[Data inizio]])),"")</f>
        <v>44521</v>
      </c>
      <c r="M477" s="102" t="str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/>
      </c>
      <c r="N477" s="77" t="str">
        <f>TEXT(Tabella27303236[[#This Row],[Data piena inizio]],"ggg")</f>
        <v>dom</v>
      </c>
      <c r="O477" s="77" t="str">
        <f>TEXT(Tabella27303236[[#This Row],[Data piena fine]],"ggg")</f>
        <v/>
      </c>
      <c r="P477" s="77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dom</v>
      </c>
    </row>
    <row r="478" spans="2:16" ht="37.5" customHeight="1" x14ac:dyDescent="0.25">
      <c r="B478" s="133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25</v>
      </c>
      <c r="C478" s="133" t="str">
        <f t="shared" si="39"/>
        <v>Novembre</v>
      </c>
      <c r="D478" s="160" t="s">
        <v>654</v>
      </c>
      <c r="E478" s="160" t="s">
        <v>23</v>
      </c>
      <c r="F478" s="180">
        <v>25</v>
      </c>
      <c r="G478" s="161"/>
      <c r="H478" s="160" t="s">
        <v>471</v>
      </c>
      <c r="I478" s="160" t="s">
        <v>352</v>
      </c>
      <c r="J478" s="160">
        <v>7</v>
      </c>
      <c r="K478" s="196">
        <f>11</f>
        <v>11</v>
      </c>
      <c r="L478" s="102">
        <f>IFERROR(IF(Tabella27303236[[#This Row],[Data inizio]]="","",DATE($L$1,Tabella27303236[[#This Row],[Colonna3]],Tabella27303236[[#This Row],[Data inizio]])),"")</f>
        <v>44525</v>
      </c>
      <c r="M478" s="102" t="str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/>
      </c>
      <c r="N478" s="77" t="str">
        <f>TEXT(Tabella27303236[[#This Row],[Data piena inizio]],"ggg")</f>
        <v>gio</v>
      </c>
      <c r="O478" s="77" t="str">
        <f>TEXT(Tabella27303236[[#This Row],[Data piena fine]],"ggg")</f>
        <v/>
      </c>
      <c r="P478" s="77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gio</v>
      </c>
    </row>
    <row r="479" spans="2:16" ht="37.5" customHeight="1" x14ac:dyDescent="0.25">
      <c r="B479" s="133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26 - 28</v>
      </c>
      <c r="C479" s="133" t="str">
        <f t="shared" si="39"/>
        <v>Novembre</v>
      </c>
      <c r="D479" s="160"/>
      <c r="E479" s="160" t="s">
        <v>61</v>
      </c>
      <c r="F479" s="180">
        <v>26</v>
      </c>
      <c r="G479" s="161" t="s">
        <v>104</v>
      </c>
      <c r="H479" s="160" t="s">
        <v>678</v>
      </c>
      <c r="I479" s="160" t="s">
        <v>58</v>
      </c>
      <c r="J479" s="160">
        <v>6</v>
      </c>
      <c r="K479" s="196">
        <f>11</f>
        <v>11</v>
      </c>
      <c r="L479" s="102">
        <f>IFERROR(IF(Tabella27303236[[#This Row],[Data inizio]]="","",DATE($L$1,Tabella27303236[[#This Row],[Colonna3]],Tabella27303236[[#This Row],[Data inizio]])),"")</f>
        <v>44526</v>
      </c>
      <c r="M479" s="102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>44528</v>
      </c>
      <c r="N479" s="77" t="str">
        <f>TEXT(Tabella27303236[[#This Row],[Data piena inizio]],"ggg")</f>
        <v>ven</v>
      </c>
      <c r="O479" s="77" t="str">
        <f>TEXT(Tabella27303236[[#This Row],[Data piena fine]],"ggg")</f>
        <v>dom</v>
      </c>
      <c r="P479" s="77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ven - dom</v>
      </c>
    </row>
    <row r="480" spans="2:16" ht="37.5" customHeight="1" x14ac:dyDescent="0.25">
      <c r="B480" s="133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27</v>
      </c>
      <c r="C480" s="133" t="str">
        <f t="shared" si="39"/>
        <v>Novembre</v>
      </c>
      <c r="D480" s="160" t="s">
        <v>654</v>
      </c>
      <c r="E480" s="160" t="s">
        <v>23</v>
      </c>
      <c r="F480" s="180">
        <v>27</v>
      </c>
      <c r="G480" s="161"/>
      <c r="H480" s="160" t="s">
        <v>682</v>
      </c>
      <c r="I480" s="160" t="s">
        <v>172</v>
      </c>
      <c r="J480" s="160">
        <v>7</v>
      </c>
      <c r="K480" s="196">
        <f>11</f>
        <v>11</v>
      </c>
      <c r="L480" s="102">
        <f>IFERROR(IF(Tabella27303236[[#This Row],[Data inizio]]="","",DATE($L$1,Tabella27303236[[#This Row],[Colonna3]],Tabella27303236[[#This Row],[Data inizio]])),"")</f>
        <v>44527</v>
      </c>
      <c r="M480" s="102" t="str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/>
      </c>
      <c r="N480" s="77" t="str">
        <f>TEXT(Tabella27303236[[#This Row],[Data piena inizio]],"ggg")</f>
        <v>sab</v>
      </c>
      <c r="O480" s="77" t="str">
        <f>TEXT(Tabella27303236[[#This Row],[Data piena fine]],"ggg")</f>
        <v/>
      </c>
      <c r="P480" s="77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sab</v>
      </c>
    </row>
    <row r="481" spans="2:16" ht="37.5" customHeight="1" x14ac:dyDescent="0.25">
      <c r="B481" s="133" t="str">
        <f>IF(Tabella27303236[[#This Row],[Data inizio]]="","",IF(AND(Tabella27303236[[#This Row],[Tipologia]]&lt;&gt;"",Tabella27303236[[#This Row],[Data fine]]&lt;&gt;""),CONCATENATE(Tabella27303236[[#This Row],[Data inizio]]," - ",Tabella27303236[[#This Row],[Data fine]]),IF(AND(Tabella27303236[[#This Row],[Tipologia]]&lt;&gt;"",Tabella27303236[[#This Row],[Data fine]]=""),CONCATENATE(Tabella27303236[[#This Row],[Data inizio]]))))</f>
        <v>27 - 28</v>
      </c>
      <c r="C481" s="133" t="str">
        <f t="shared" si="39"/>
        <v>Novembre</v>
      </c>
      <c r="D481" s="160" t="s">
        <v>654</v>
      </c>
      <c r="E481" s="160" t="s">
        <v>19</v>
      </c>
      <c r="F481" s="180">
        <v>27</v>
      </c>
      <c r="G481" s="161" t="s">
        <v>104</v>
      </c>
      <c r="H481" s="160" t="s">
        <v>680</v>
      </c>
      <c r="I481" s="160" t="s">
        <v>674</v>
      </c>
      <c r="J481" s="160">
        <v>7</v>
      </c>
      <c r="K481" s="196">
        <f>11</f>
        <v>11</v>
      </c>
      <c r="L481" s="102">
        <f>IFERROR(IF(Tabella27303236[[#This Row],[Data inizio]]="","",DATE($L$1,Tabella27303236[[#This Row],[Colonna3]],Tabella27303236[[#This Row],[Data inizio]])),"")</f>
        <v>44527</v>
      </c>
      <c r="M481" s="102">
        <f>IF(Tabella27303236[[#This Row],[Data fine]]="1° Dicembre",Tabella27303236[[#This Row],[Data piena inizio]]+1,IF(Tabella27303236[[#This Row],[Data fine]]="2 Dicembre",Tabella27303236[[#This Row],[Data piena inizio]]+2,IF(Tabella27303236[[#This Row],[Data fine]]="3 Dicembre",Tabella27303236[[#This Row],[Data piena inizio]]+3,IF(Tabella27303236[[#This Row],[Data fine]]="","",DATE($L$1,Tabella27303236[[#This Row],[Colonna3]],Tabella27303236[[#This Row],[Data fine]])))))</f>
        <v>44528</v>
      </c>
      <c r="N481" s="77" t="str">
        <f>TEXT(Tabella27303236[[#This Row],[Data piena inizio]],"ggg")</f>
        <v>sab</v>
      </c>
      <c r="O481" s="77" t="str">
        <f>TEXT(Tabella27303236[[#This Row],[Data piena fine]],"ggg")</f>
        <v>dom</v>
      </c>
      <c r="P481" s="77" t="str">
        <f>IFERROR(IF(AND(Tabella27303236[[#This Row],[Giorno inizio]]="",Tabella27303236[[#This Row],[Giorno fine]]=""),"",IF(Tabella27303236[[#This Row],[Giorno fine]]="",Tabella27303236[[#This Row],[Giorno inizio]],CONCATENATE(Tabella27303236[[#This Row],[Giorno inizio]]," - ",Tabella27303236[[#This Row],[Giorno fine]]))),””)</f>
        <v>sab - dom</v>
      </c>
    </row>
    <row r="482" spans="2:16" ht="37.5" customHeight="1" x14ac:dyDescent="0.25">
      <c r="B482" s="202" t="s">
        <v>29</v>
      </c>
      <c r="C482" s="202" t="s">
        <v>35</v>
      </c>
      <c r="D482" s="204" t="s">
        <v>18</v>
      </c>
      <c r="E482" s="205" t="s">
        <v>17</v>
      </c>
      <c r="F482" s="206" t="s">
        <v>73</v>
      </c>
      <c r="G482" s="207" t="s">
        <v>74</v>
      </c>
      <c r="H482" s="208" t="s">
        <v>31</v>
      </c>
      <c r="I482" s="205" t="s">
        <v>10</v>
      </c>
      <c r="J482" s="205" t="s">
        <v>26</v>
      </c>
      <c r="K482" s="209" t="s">
        <v>454</v>
      </c>
      <c r="L482" s="210" t="s">
        <v>549</v>
      </c>
      <c r="M482" s="210" t="s">
        <v>550</v>
      </c>
      <c r="N482" s="210" t="s">
        <v>551</v>
      </c>
      <c r="O482" s="210" t="s">
        <v>552</v>
      </c>
      <c r="P482" s="210" t="s">
        <v>30</v>
      </c>
    </row>
    <row r="483" spans="2:16" ht="37.5" customHeight="1" x14ac:dyDescent="0.25">
      <c r="B483" s="203" t="str">
        <f>IF(Tabella3[[#This Row],[Data inizio]]="","",IF(AND(Tabella3[[#This Row],[Tipologia]]&lt;&gt;"",Tabella3[[#This Row],[Data fine]]&lt;&gt;""),CONCATENATE(Tabella3[[#This Row],[Data inizio]]," - ",Tabella3[[#This Row],[Data fine]]),IF(AND(Tabella3[[#This Row],[Tipologia]]&lt;&gt;"",Tabella3[[#This Row],[Data fine]]=""),CONCATENATE(Tabella3[[#This Row],[Data inizio]]))))</f>
        <v/>
      </c>
      <c r="C483" s="203" t="str">
        <f t="shared" ref="C483:C492" si="40">"Dicembre.2021"</f>
        <v>Dicembre.2021</v>
      </c>
      <c r="D483" s="211"/>
      <c r="E483" s="212"/>
      <c r="F483" s="212"/>
      <c r="G483" s="213" t="s">
        <v>80</v>
      </c>
      <c r="H483" s="214" t="s">
        <v>683</v>
      </c>
      <c r="I483" s="212"/>
      <c r="J483" s="215"/>
      <c r="K483" s="216">
        <f>11</f>
        <v>11</v>
      </c>
      <c r="L483" s="220" t="str">
        <f>IFERROR(IF(Tabella3[[#This Row],[Data inizio]]="","",DATE($L$1,Tabella3[[#This Row],[Colonna3]],Tabella3[[#This Row],[Data inizio]])),"")</f>
        <v/>
      </c>
      <c r="M483" s="220" t="str">
        <f>IF(Tabella3[[#This Row],[Data fine]]="1° Dicembre",Tabella3[[#This Row],[Data piena inizio]]+1,IF(Tabella3[[#This Row],[Data fine]]="2 Dicembre",Tabella3[[#This Row],[Data piena inizio]]+2,IF(Tabella3[[#This Row],[Data fine]]="3 Dicembre",Tabella3[[#This Row],[Data piena inizio]]+3,IF(Tabella3[[#This Row],[Data fine]]="","",DATE($L$1,Tabella3[[#This Row],[Colonna3]],Tabella3[[#This Row],[Data fine]])))))</f>
        <v/>
      </c>
      <c r="N483" s="217" t="str">
        <f>TEXT(Tabella3[[#This Row],[Data piena inizio]],"ggg")</f>
        <v/>
      </c>
      <c r="O483" s="217" t="str">
        <f>TEXT(Tabella3[[#This Row],[Data piena fine]],"ggg")</f>
        <v/>
      </c>
      <c r="P483" s="217" t="str">
        <f>IFERROR(IF(AND(Tabella3[[#This Row],[Giorno inizio]]="",Tabella3[[#This Row],[Giorno fine]]=""),"",IF(Tabella3[[#This Row],[Giorno fine]]="",Tabella3[[#This Row],[Giorno inizio]],CONCATENATE(Tabella3[[#This Row],[Giorno inizio]]," - ",Tabella3[[#This Row],[Giorno fine]]))),””)</f>
        <v/>
      </c>
    </row>
    <row r="484" spans="2:16" ht="37.5" customHeight="1" x14ac:dyDescent="0.25">
      <c r="B484" s="203" t="str">
        <f>IF(Tabella3[[#This Row],[Data inizio]]="","",IF(AND(Tabella3[[#This Row],[Tipologia]]&lt;&gt;"",Tabella3[[#This Row],[Data fine]]&lt;&gt;""),CONCATENATE(Tabella3[[#This Row],[Data inizio]]," - ",Tabella3[[#This Row],[Data fine]]),IF(AND(Tabella3[[#This Row],[Tipologia]]&lt;&gt;"",Tabella3[[#This Row],[Data fine]]=""),CONCATENATE(Tabella3[[#This Row],[Data inizio]]))))</f>
        <v>4 - 5</v>
      </c>
      <c r="C484" s="203" t="str">
        <f t="shared" si="40"/>
        <v>Dicembre.2021</v>
      </c>
      <c r="D484" s="218"/>
      <c r="E484" s="183" t="s">
        <v>23</v>
      </c>
      <c r="F484" s="180">
        <v>4</v>
      </c>
      <c r="G484" s="161" t="s">
        <v>421</v>
      </c>
      <c r="H484" s="195" t="s">
        <v>667</v>
      </c>
      <c r="I484" s="195" t="s">
        <v>664</v>
      </c>
      <c r="J484" s="160">
        <v>6</v>
      </c>
      <c r="K484" s="196">
        <f>11</f>
        <v>11</v>
      </c>
      <c r="L484" s="102">
        <f>IFERROR(IF(Tabella3[[#This Row],[Data inizio]]="","",DATE($L$1,Tabella3[[#This Row],[Colonna3]],Tabella3[[#This Row],[Data inizio]])),"")</f>
        <v>44504</v>
      </c>
      <c r="M484" s="102">
        <f>IF(Tabella3[[#This Row],[Data fine]]="1° Dicembre",Tabella3[[#This Row],[Data piena inizio]]+1,IF(Tabella3[[#This Row],[Data fine]]="2 Dicembre",Tabella3[[#This Row],[Data piena inizio]]+2,IF(Tabella3[[#This Row],[Data fine]]="3 Dicembre",Tabella3[[#This Row],[Data piena inizio]]+3,IF(Tabella3[[#This Row],[Data fine]]="","",DATE($L$1,Tabella3[[#This Row],[Colonna3]],Tabella3[[#This Row],[Data fine]])))))</f>
        <v>44505</v>
      </c>
      <c r="N484" s="77" t="str">
        <f>TEXT(Tabella3[[#This Row],[Data piena inizio]],"ggg")</f>
        <v>gio</v>
      </c>
      <c r="O484" s="77" t="str">
        <f>TEXT(Tabella3[[#This Row],[Data piena fine]],"ggg")</f>
        <v>ven</v>
      </c>
      <c r="P484" s="77" t="str">
        <f>IFERROR(IF(AND(Tabella3[[#This Row],[Giorno inizio]]="",Tabella3[[#This Row],[Giorno fine]]=""),"",IF(Tabella3[[#This Row],[Giorno fine]]="",Tabella3[[#This Row],[Giorno inizio]],CONCATENATE(Tabella3[[#This Row],[Giorno inizio]]," - ",Tabella3[[#This Row],[Giorno fine]]))),””)</f>
        <v>gio - ven</v>
      </c>
    </row>
    <row r="485" spans="2:16" ht="37.5" customHeight="1" x14ac:dyDescent="0.25">
      <c r="B485" s="203" t="str">
        <f>IF(Tabella3[[#This Row],[Data inizio]]="","",IF(AND(Tabella3[[#This Row],[Tipologia]]&lt;&gt;"",Tabella3[[#This Row],[Data fine]]&lt;&gt;""),CONCATENATE(Tabella3[[#This Row],[Data inizio]]," - ",Tabella3[[#This Row],[Data fine]]),IF(AND(Tabella3[[#This Row],[Tipologia]]&lt;&gt;"",Tabella3[[#This Row],[Data fine]]=""),CONCATENATE(Tabella3[[#This Row],[Data inizio]]))))</f>
        <v>12</v>
      </c>
      <c r="C485" s="203" t="str">
        <f t="shared" si="40"/>
        <v>Dicembre.2021</v>
      </c>
      <c r="D485" s="218" t="s">
        <v>654</v>
      </c>
      <c r="E485" s="160" t="s">
        <v>23</v>
      </c>
      <c r="F485" s="180">
        <v>12</v>
      </c>
      <c r="G485" s="161"/>
      <c r="H485" s="160" t="s">
        <v>648</v>
      </c>
      <c r="I485" s="160" t="s">
        <v>78</v>
      </c>
      <c r="J485" s="160">
        <v>7</v>
      </c>
      <c r="K485" s="196">
        <f>11</f>
        <v>11</v>
      </c>
      <c r="L485" s="102">
        <f>IFERROR(IF(Tabella3[[#This Row],[Data inizio]]="","",DATE($L$1,Tabella3[[#This Row],[Colonna3]],Tabella3[[#This Row],[Data inizio]])),"")</f>
        <v>44512</v>
      </c>
      <c r="M485" s="102" t="str">
        <f>IF(Tabella3[[#This Row],[Data fine]]="1° Dicembre",Tabella3[[#This Row],[Data piena inizio]]+1,IF(Tabella3[[#This Row],[Data fine]]="2 Dicembre",Tabella3[[#This Row],[Data piena inizio]]+2,IF(Tabella3[[#This Row],[Data fine]]="3 Dicembre",Tabella3[[#This Row],[Data piena inizio]]+3,IF(Tabella3[[#This Row],[Data fine]]="","",DATE($L$1,Tabella3[[#This Row],[Colonna3]],Tabella3[[#This Row],[Data fine]])))))</f>
        <v/>
      </c>
      <c r="N485" s="77" t="str">
        <f>TEXT(Tabella3[[#This Row],[Data piena inizio]],"ggg")</f>
        <v>ven</v>
      </c>
      <c r="O485" s="77" t="str">
        <f>TEXT(Tabella3[[#This Row],[Data piena fine]],"ggg")</f>
        <v/>
      </c>
      <c r="P485" s="77" t="str">
        <f>IFERROR(IF(AND(Tabella3[[#This Row],[Giorno inizio]]="",Tabella3[[#This Row],[Giorno fine]]=""),"",IF(Tabella3[[#This Row],[Giorno fine]]="",Tabella3[[#This Row],[Giorno inizio]],CONCATENATE(Tabella3[[#This Row],[Giorno inizio]]," - ",Tabella3[[#This Row],[Giorno fine]]))),””)</f>
        <v>ven</v>
      </c>
    </row>
    <row r="486" spans="2:16" ht="37.5" customHeight="1" x14ac:dyDescent="0.25">
      <c r="B486" s="203" t="str">
        <f>IF(Tabella3[[#This Row],[Data inizio]]="","",IF(AND(Tabella3[[#This Row],[Tipologia]]&lt;&gt;"",Tabella3[[#This Row],[Data fine]]&lt;&gt;""),CONCATENATE(Tabella3[[#This Row],[Data inizio]]," - ",Tabella3[[#This Row],[Data fine]]),IF(AND(Tabella3[[#This Row],[Tipologia]]&lt;&gt;"",Tabella3[[#This Row],[Data fine]]=""),CONCATENATE(Tabella3[[#This Row],[Data inizio]]))))</f>
        <v>19</v>
      </c>
      <c r="C486" s="203" t="str">
        <f t="shared" si="40"/>
        <v>Dicembre.2021</v>
      </c>
      <c r="D486" s="219" t="s">
        <v>654</v>
      </c>
      <c r="E486" s="160" t="s">
        <v>23</v>
      </c>
      <c r="F486" s="180">
        <v>19</v>
      </c>
      <c r="G486" s="161"/>
      <c r="H486" s="160" t="s">
        <v>687</v>
      </c>
      <c r="I486" s="160" t="s">
        <v>206</v>
      </c>
      <c r="J486" s="160">
        <v>7</v>
      </c>
      <c r="K486" s="148">
        <f>11</f>
        <v>11</v>
      </c>
      <c r="L486" s="102">
        <f>IFERROR(IF(Tabella3[[#This Row],[Data inizio]]="","",DATE($L$1,Tabella3[[#This Row],[Colonna3]],Tabella3[[#This Row],[Data inizio]])),"")</f>
        <v>44519</v>
      </c>
      <c r="M486" s="102" t="str">
        <f>IF(Tabella3[[#This Row],[Data fine]]="1° Dicembre",Tabella3[[#This Row],[Data piena inizio]]+1,IF(Tabella3[[#This Row],[Data fine]]="2 Dicembre",Tabella3[[#This Row],[Data piena inizio]]+2,IF(Tabella3[[#This Row],[Data fine]]="3 Dicembre",Tabella3[[#This Row],[Data piena inizio]]+3,IF(Tabella3[[#This Row],[Data fine]]="","",DATE($L$1,Tabella3[[#This Row],[Colonna3]],Tabella3[[#This Row],[Data fine]])))))</f>
        <v/>
      </c>
      <c r="N486" s="77" t="str">
        <f>TEXT(Tabella3[[#This Row],[Data piena inizio]],"ggg")</f>
        <v>ven</v>
      </c>
      <c r="O486" s="77" t="str">
        <f>TEXT(Tabella3[[#This Row],[Data piena fine]],"ggg")</f>
        <v/>
      </c>
      <c r="P486" s="77" t="str">
        <f>IFERROR(IF(AND(Tabella3[[#This Row],[Giorno inizio]]="",Tabella3[[#This Row],[Giorno fine]]=""),"",IF(Tabella3[[#This Row],[Giorno fine]]="",Tabella3[[#This Row],[Giorno inizio]],CONCATENATE(Tabella3[[#This Row],[Giorno inizio]]," - ",Tabella3[[#This Row],[Giorno fine]]))),””)</f>
        <v>ven</v>
      </c>
    </row>
    <row r="487" spans="2:16" ht="37.5" customHeight="1" x14ac:dyDescent="0.25">
      <c r="B487" s="203" t="str">
        <f>IF(Tabella3[[#This Row],[Data inizio]]="","",IF(AND(Tabella3[[#This Row],[Tipologia]]&lt;&gt;"",Tabella3[[#This Row],[Data fine]]&lt;&gt;""),CONCATENATE(Tabella3[[#This Row],[Data inizio]]," - ",Tabella3[[#This Row],[Data fine]]),IF(AND(Tabella3[[#This Row],[Tipologia]]&lt;&gt;"",Tabella3[[#This Row],[Data fine]]=""),CONCATENATE(Tabella3[[#This Row],[Data inizio]]))))</f>
        <v/>
      </c>
      <c r="C487" s="203" t="str">
        <f t="shared" si="40"/>
        <v>Dicembre.2021</v>
      </c>
      <c r="D487" s="218"/>
      <c r="E487" s="160"/>
      <c r="F487" s="180"/>
      <c r="G487" s="161"/>
      <c r="H487" s="160"/>
      <c r="I487" s="160"/>
      <c r="J487" s="160"/>
      <c r="K487" s="196">
        <f>11</f>
        <v>11</v>
      </c>
      <c r="L487" s="102" t="str">
        <f>IFERROR(IF(Tabella3[[#This Row],[Data inizio]]="","",DATE($L$1,Tabella3[[#This Row],[Colonna3]],Tabella3[[#This Row],[Data inizio]])),"")</f>
        <v/>
      </c>
      <c r="M487" s="102" t="str">
        <f>IF(Tabella3[[#This Row],[Data fine]]="1° Dicembre",Tabella3[[#This Row],[Data piena inizio]]+1,IF(Tabella3[[#This Row],[Data fine]]="2 Dicembre",Tabella3[[#This Row],[Data piena inizio]]+2,IF(Tabella3[[#This Row],[Data fine]]="3 Dicembre",Tabella3[[#This Row],[Data piena inizio]]+3,IF(Tabella3[[#This Row],[Data fine]]="","",DATE($L$1,Tabella3[[#This Row],[Colonna3]],Tabella3[[#This Row],[Data fine]])))))</f>
        <v/>
      </c>
      <c r="N487" s="77" t="str">
        <f>TEXT(Tabella3[[#This Row],[Data piena inizio]],"ggg")</f>
        <v/>
      </c>
      <c r="O487" s="77" t="str">
        <f>TEXT(Tabella3[[#This Row],[Data piena fine]],"ggg")</f>
        <v/>
      </c>
      <c r="P487" s="77" t="str">
        <f>IFERROR(IF(AND(Tabella3[[#This Row],[Giorno inizio]]="",Tabella3[[#This Row],[Giorno fine]]=""),"",IF(Tabella3[[#This Row],[Giorno fine]]="",Tabella3[[#This Row],[Giorno inizio]],CONCATENATE(Tabella3[[#This Row],[Giorno inizio]]," - ",Tabella3[[#This Row],[Giorno fine]]))),””)</f>
        <v/>
      </c>
    </row>
    <row r="488" spans="2:16" ht="37.5" customHeight="1" x14ac:dyDescent="0.25">
      <c r="B488" s="203" t="str">
        <f>IF(Tabella3[[#This Row],[Data inizio]]="","",IF(AND(Tabella3[[#This Row],[Tipologia]]&lt;&gt;"",Tabella3[[#This Row],[Data fine]]&lt;&gt;""),CONCATENATE(Tabella3[[#This Row],[Data inizio]]," - ",Tabella3[[#This Row],[Data fine]]),IF(AND(Tabella3[[#This Row],[Tipologia]]&lt;&gt;"",Tabella3[[#This Row],[Data fine]]=""),CONCATENATE(Tabella3[[#This Row],[Data inizio]]))))</f>
        <v/>
      </c>
      <c r="C488" s="203" t="str">
        <f t="shared" si="40"/>
        <v>Dicembre.2021</v>
      </c>
      <c r="D488" s="219"/>
      <c r="E488" s="160"/>
      <c r="F488" s="180"/>
      <c r="G488" s="161"/>
      <c r="H488" s="160"/>
      <c r="I488" s="160"/>
      <c r="J488" s="160"/>
      <c r="K488" s="148">
        <f>11</f>
        <v>11</v>
      </c>
      <c r="L488" s="102" t="str">
        <f>IFERROR(IF(Tabella3[[#This Row],[Data inizio]]="","",DATE($L$1,Tabella3[[#This Row],[Colonna3]],Tabella3[[#This Row],[Data inizio]])),"")</f>
        <v/>
      </c>
      <c r="M488" s="102" t="str">
        <f>IF(Tabella3[[#This Row],[Data fine]]="1° Dicembre",Tabella3[[#This Row],[Data piena inizio]]+1,IF(Tabella3[[#This Row],[Data fine]]="2 Dicembre",Tabella3[[#This Row],[Data piena inizio]]+2,IF(Tabella3[[#This Row],[Data fine]]="3 Dicembre",Tabella3[[#This Row],[Data piena inizio]]+3,IF(Tabella3[[#This Row],[Data fine]]="","",DATE($L$1,Tabella3[[#This Row],[Colonna3]],Tabella3[[#This Row],[Data fine]])))))</f>
        <v/>
      </c>
      <c r="N488" s="77" t="str">
        <f>TEXT(Tabella3[[#This Row],[Data piena inizio]],"ggg")</f>
        <v/>
      </c>
      <c r="O488" s="77" t="str">
        <f>TEXT(Tabella3[[#This Row],[Data piena fine]],"ggg")</f>
        <v/>
      </c>
      <c r="P488" s="77" t="str">
        <f>IFERROR(IF(AND(Tabella3[[#This Row],[Giorno inizio]]="",Tabella3[[#This Row],[Giorno fine]]=""),"",IF(Tabella3[[#This Row],[Giorno fine]]="",Tabella3[[#This Row],[Giorno inizio]],CONCATENATE(Tabella3[[#This Row],[Giorno inizio]]," - ",Tabella3[[#This Row],[Giorno fine]]))),””)</f>
        <v/>
      </c>
    </row>
    <row r="489" spans="2:16" ht="37.5" customHeight="1" x14ac:dyDescent="0.25">
      <c r="B489" s="203" t="str">
        <f>IF(Tabella3[[#This Row],[Data inizio]]="","",IF(AND(Tabella3[[#This Row],[Tipologia]]&lt;&gt;"",Tabella3[[#This Row],[Data fine]]&lt;&gt;""),CONCATENATE(Tabella3[[#This Row],[Data inizio]]," - ",Tabella3[[#This Row],[Data fine]]),IF(AND(Tabella3[[#This Row],[Tipologia]]&lt;&gt;"",Tabella3[[#This Row],[Data fine]]=""),CONCATENATE(Tabella3[[#This Row],[Data inizio]]))))</f>
        <v/>
      </c>
      <c r="C489" s="203" t="str">
        <f t="shared" si="40"/>
        <v>Dicembre.2021</v>
      </c>
      <c r="D489" s="218"/>
      <c r="E489" s="160"/>
      <c r="F489" s="180"/>
      <c r="G489" s="161"/>
      <c r="H489" s="160"/>
      <c r="I489" s="160" t="s">
        <v>688</v>
      </c>
      <c r="J489" s="160"/>
      <c r="K489" s="196">
        <f>11</f>
        <v>11</v>
      </c>
      <c r="L489" s="102" t="str">
        <f>IFERROR(IF(Tabella3[[#This Row],[Data inizio]]="","",DATE($L$1,Tabella3[[#This Row],[Colonna3]],Tabella3[[#This Row],[Data inizio]])),"")</f>
        <v/>
      </c>
      <c r="M489" s="102" t="str">
        <f>IF(Tabella3[[#This Row],[Data fine]]="1° Dicembre",Tabella3[[#This Row],[Data piena inizio]]+1,IF(Tabella3[[#This Row],[Data fine]]="2 Dicembre",Tabella3[[#This Row],[Data piena inizio]]+2,IF(Tabella3[[#This Row],[Data fine]]="3 Dicembre",Tabella3[[#This Row],[Data piena inizio]]+3,IF(Tabella3[[#This Row],[Data fine]]="","",DATE($L$1,Tabella3[[#This Row],[Colonna3]],Tabella3[[#This Row],[Data fine]])))))</f>
        <v/>
      </c>
      <c r="N489" s="77" t="str">
        <f>TEXT(Tabella3[[#This Row],[Data piena inizio]],"ggg")</f>
        <v/>
      </c>
      <c r="O489" s="77" t="str">
        <f>TEXT(Tabella3[[#This Row],[Data piena fine]],"ggg")</f>
        <v/>
      </c>
      <c r="P489" s="77" t="str">
        <f>IFERROR(IF(AND(Tabella3[[#This Row],[Giorno inizio]]="",Tabella3[[#This Row],[Giorno fine]]=""),"",IF(Tabella3[[#This Row],[Giorno fine]]="",Tabella3[[#This Row],[Giorno inizio]],CONCATENATE(Tabella3[[#This Row],[Giorno inizio]]," - ",Tabella3[[#This Row],[Giorno fine]]))),””)</f>
        <v/>
      </c>
    </row>
    <row r="490" spans="2:16" ht="37.5" customHeight="1" x14ac:dyDescent="0.25">
      <c r="B490" s="203" t="str">
        <f>IF(Tabella3[[#This Row],[Data inizio]]="","",IF(AND(Tabella3[[#This Row],[Tipologia]]&lt;&gt;"",Tabella3[[#This Row],[Data fine]]&lt;&gt;""),CONCATENATE(Tabella3[[#This Row],[Data inizio]]," - ",Tabella3[[#This Row],[Data fine]]),IF(AND(Tabella3[[#This Row],[Tipologia]]&lt;&gt;"",Tabella3[[#This Row],[Data fine]]=""),CONCATENATE(Tabella3[[#This Row],[Data inizio]]))))</f>
        <v/>
      </c>
      <c r="C490" s="203" t="str">
        <f t="shared" si="40"/>
        <v>Dicembre.2021</v>
      </c>
      <c r="D490" s="219"/>
      <c r="E490" s="160"/>
      <c r="F490" s="180"/>
      <c r="G490" s="161"/>
      <c r="H490" s="160"/>
      <c r="I490" s="160"/>
      <c r="J490" s="160"/>
      <c r="K490" s="148">
        <f>11</f>
        <v>11</v>
      </c>
      <c r="L490" s="102" t="str">
        <f>IFERROR(IF(Tabella3[[#This Row],[Data inizio]]="","",DATE($L$1,Tabella3[[#This Row],[Colonna3]],Tabella3[[#This Row],[Data inizio]])),"")</f>
        <v/>
      </c>
      <c r="M490" s="102" t="str">
        <f>IF(Tabella3[[#This Row],[Data fine]]="1° Dicembre",Tabella3[[#This Row],[Data piena inizio]]+1,IF(Tabella3[[#This Row],[Data fine]]="2 Dicembre",Tabella3[[#This Row],[Data piena inizio]]+2,IF(Tabella3[[#This Row],[Data fine]]="3 Dicembre",Tabella3[[#This Row],[Data piena inizio]]+3,IF(Tabella3[[#This Row],[Data fine]]="","",DATE($L$1,Tabella3[[#This Row],[Colonna3]],Tabella3[[#This Row],[Data fine]])))))</f>
        <v/>
      </c>
      <c r="N490" s="77" t="str">
        <f>TEXT(Tabella3[[#This Row],[Data piena inizio]],"ggg")</f>
        <v/>
      </c>
      <c r="O490" s="77" t="str">
        <f>TEXT(Tabella3[[#This Row],[Data piena fine]],"ggg")</f>
        <v/>
      </c>
      <c r="P490" s="77" t="str">
        <f>IFERROR(IF(AND(Tabella3[[#This Row],[Giorno inizio]]="",Tabella3[[#This Row],[Giorno fine]]=""),"",IF(Tabella3[[#This Row],[Giorno fine]]="",Tabella3[[#This Row],[Giorno inizio]],CONCATENATE(Tabella3[[#This Row],[Giorno inizio]]," - ",Tabella3[[#This Row],[Giorno fine]]))),””)</f>
        <v/>
      </c>
    </row>
    <row r="491" spans="2:16" ht="37.5" customHeight="1" x14ac:dyDescent="0.25">
      <c r="B491" s="203" t="str">
        <f>IF(Tabella3[[#This Row],[Data inizio]]="","",IF(AND(Tabella3[[#This Row],[Tipologia]]&lt;&gt;"",Tabella3[[#This Row],[Data fine]]&lt;&gt;""),CONCATENATE(Tabella3[[#This Row],[Data inizio]]," - ",Tabella3[[#This Row],[Data fine]]),IF(AND(Tabella3[[#This Row],[Tipologia]]&lt;&gt;"",Tabella3[[#This Row],[Data fine]]=""),CONCATENATE(Tabella3[[#This Row],[Data inizio]]))))</f>
        <v/>
      </c>
      <c r="C491" s="203" t="str">
        <f t="shared" si="40"/>
        <v>Dicembre.2021</v>
      </c>
      <c r="D491" s="218"/>
      <c r="E491" s="160"/>
      <c r="F491" s="180"/>
      <c r="G491" s="161"/>
      <c r="H491" s="160"/>
      <c r="I491" s="160"/>
      <c r="J491" s="160"/>
      <c r="K491" s="196">
        <f>11</f>
        <v>11</v>
      </c>
      <c r="L491" s="102" t="str">
        <f>IFERROR(IF(Tabella3[[#This Row],[Data inizio]]="","",DATE($L$1,Tabella3[[#This Row],[Colonna3]],Tabella3[[#This Row],[Data inizio]])),"")</f>
        <v/>
      </c>
      <c r="M491" s="102" t="str">
        <f>IF(Tabella3[[#This Row],[Data fine]]="1° Dicembre",Tabella3[[#This Row],[Data piena inizio]]+1,IF(Tabella3[[#This Row],[Data fine]]="2 Dicembre",Tabella3[[#This Row],[Data piena inizio]]+2,IF(Tabella3[[#This Row],[Data fine]]="3 Dicembre",Tabella3[[#This Row],[Data piena inizio]]+3,IF(Tabella3[[#This Row],[Data fine]]="","",DATE($L$1,Tabella3[[#This Row],[Colonna3]],Tabella3[[#This Row],[Data fine]])))))</f>
        <v/>
      </c>
      <c r="N491" s="77" t="str">
        <f>TEXT(Tabella3[[#This Row],[Data piena inizio]],"ggg")</f>
        <v/>
      </c>
      <c r="O491" s="77" t="str">
        <f>TEXT(Tabella3[[#This Row],[Data piena fine]],"ggg")</f>
        <v/>
      </c>
      <c r="P491" s="77" t="str">
        <f>IFERROR(IF(AND(Tabella3[[#This Row],[Giorno inizio]]="",Tabella3[[#This Row],[Giorno fine]]=""),"",IF(Tabella3[[#This Row],[Giorno fine]]="",Tabella3[[#This Row],[Giorno inizio]],CONCATENATE(Tabella3[[#This Row],[Giorno inizio]]," - ",Tabella3[[#This Row],[Giorno fine]]))),””)</f>
        <v/>
      </c>
    </row>
    <row r="492" spans="2:16" ht="37.5" customHeight="1" x14ac:dyDescent="0.25">
      <c r="B492" s="203" t="str">
        <f>IF(Tabella3[[#This Row],[Data inizio]]="","",IF(AND(Tabella3[[#This Row],[Tipologia]]&lt;&gt;"",Tabella3[[#This Row],[Data fine]]&lt;&gt;""),CONCATENATE(Tabella3[[#This Row],[Data inizio]]," - ",Tabella3[[#This Row],[Data fine]]),IF(AND(Tabella3[[#This Row],[Tipologia]]&lt;&gt;"",Tabella3[[#This Row],[Data fine]]=""),CONCATENATE(Tabella3[[#This Row],[Data inizio]]))))</f>
        <v/>
      </c>
      <c r="C492" s="203" t="str">
        <f t="shared" si="40"/>
        <v>Dicembre.2021</v>
      </c>
      <c r="D492" s="219"/>
      <c r="E492" s="160"/>
      <c r="F492" s="180"/>
      <c r="G492" s="161"/>
      <c r="H492" s="160"/>
      <c r="I492" s="160"/>
      <c r="J492" s="160"/>
      <c r="K492" s="148">
        <f>11</f>
        <v>11</v>
      </c>
      <c r="L492" s="102" t="str">
        <f>IFERROR(IF(Tabella3[[#This Row],[Data inizio]]="","",DATE($L$1,Tabella3[[#This Row],[Colonna3]],Tabella3[[#This Row],[Data inizio]])),"")</f>
        <v/>
      </c>
      <c r="M492" s="102" t="str">
        <f>IF(Tabella3[[#This Row],[Data fine]]="1° Dicembre",Tabella3[[#This Row],[Data piena inizio]]+1,IF(Tabella3[[#This Row],[Data fine]]="2 Dicembre",Tabella3[[#This Row],[Data piena inizio]]+2,IF(Tabella3[[#This Row],[Data fine]]="3 Dicembre",Tabella3[[#This Row],[Data piena inizio]]+3,IF(Tabella3[[#This Row],[Data fine]]="","",DATE($L$1,Tabella3[[#This Row],[Colonna3]],Tabella3[[#This Row],[Data fine]])))))</f>
        <v/>
      </c>
      <c r="N492" s="77" t="str">
        <f>TEXT(Tabella3[[#This Row],[Data piena inizio]],"ggg")</f>
        <v/>
      </c>
      <c r="O492" s="77" t="str">
        <f>TEXT(Tabella3[[#This Row],[Data piena fine]],"ggg")</f>
        <v/>
      </c>
      <c r="P492" s="77" t="str">
        <f>IFERROR(IF(AND(Tabella3[[#This Row],[Giorno inizio]]="",Tabella3[[#This Row],[Giorno fine]]=""),"",IF(Tabella3[[#This Row],[Giorno fine]]="",Tabella3[[#This Row],[Giorno inizio]],CONCATENATE(Tabella3[[#This Row],[Giorno inizio]]," - ",Tabella3[[#This Row],[Giorno fine]]))),””)</f>
        <v/>
      </c>
    </row>
  </sheetData>
  <sheetProtection formatCells="0" formatColumns="0" formatRows="0" insertColumns="0" insertRows="0" insertHyperlinks="0" deleteColumns="0" deleteRows="0" sort="0" autoFilter="0"/>
  <mergeCells count="1">
    <mergeCell ref="B1:J1"/>
  </mergeCells>
  <phoneticPr fontId="5" type="noConversion"/>
  <conditionalFormatting sqref="G1:G9 G24:G25 G268:G272 G295:G303 G274:G275 G277:G292 G54:G266 G343:G344 G305:G341 G347:G454 G469:G481 G493:G1048576">
    <cfRule type="cellIs" dxfId="139" priority="91" operator="between">
      <formula>32</formula>
      <formula>50000</formula>
    </cfRule>
  </conditionalFormatting>
  <conditionalFormatting sqref="P493:P1048576 P1:P483">
    <cfRule type="containsErrors" dxfId="138" priority="89">
      <formula>ISERROR(P1)</formula>
    </cfRule>
  </conditionalFormatting>
  <conditionalFormatting sqref="G455">
    <cfRule type="cellIs" dxfId="137" priority="78" operator="between">
      <formula>32</formula>
      <formula>50000</formula>
    </cfRule>
  </conditionalFormatting>
  <conditionalFormatting sqref="G10:G23">
    <cfRule type="cellIs" dxfId="136" priority="77" operator="between">
      <formula>32</formula>
      <formula>50000</formula>
    </cfRule>
  </conditionalFormatting>
  <conditionalFormatting sqref="G26:G53">
    <cfRule type="cellIs" dxfId="135" priority="76" operator="between">
      <formula>32</formula>
      <formula>50000</formula>
    </cfRule>
  </conditionalFormatting>
  <conditionalFormatting sqref="G456:G468">
    <cfRule type="cellIs" dxfId="134" priority="68" operator="between">
      <formula>32</formula>
      <formula>50000</formula>
    </cfRule>
  </conditionalFormatting>
  <conditionalFormatting sqref="H142">
    <cfRule type="cellIs" dxfId="133" priority="67" operator="between">
      <formula>32</formula>
      <formula>50000</formula>
    </cfRule>
  </conditionalFormatting>
  <conditionalFormatting sqref="H293">
    <cfRule type="expression" dxfId="132" priority="34">
      <formula>$F293="C. SARANNO FAMOSI U.14"</formula>
    </cfRule>
    <cfRule type="expression" dxfId="131" priority="35">
      <formula>$F293="C. TEODORO SOLDATI U.18"</formula>
    </cfRule>
    <cfRule type="expression" dxfId="130" priority="36">
      <formula>$F293="TROFEO GIOVANILE FEDERALE"</formula>
    </cfRule>
    <cfRule type="expression" dxfId="129" priority="37">
      <formula>$F293="CAMP. REG./ FINALE DI ZONA"</formula>
    </cfRule>
    <cfRule type="expression" dxfId="128" priority="38">
      <formula>$F293="CAMPIONATO NAZIONALE"</formula>
    </cfRule>
    <cfRule type="expression" dxfId="127" priority="39">
      <formula>$F293="GARA NAZIONALE 72/54 o 54/54"</formula>
    </cfRule>
    <cfRule type="expression" dxfId="126" priority="40">
      <formula>$F293="GARA GIOVANILE U.18"</formula>
    </cfRule>
    <cfRule type="expression" dxfId="125" priority="41">
      <formula>$F293="GARA NAZIONALE 36/36"</formula>
    </cfRule>
  </conditionalFormatting>
  <conditionalFormatting sqref="E293:F293 I293">
    <cfRule type="expression" dxfId="124" priority="50">
      <formula>$F293="C. SARANNO FAMOSI U.14"</formula>
    </cfRule>
    <cfRule type="expression" dxfId="123" priority="51">
      <formula>$F293="C. TEODORO SOLDATI U.18"</formula>
    </cfRule>
    <cfRule type="expression" dxfId="122" priority="52">
      <formula>$F293="TROFEO GIOVANILE FEDERALE"</formula>
    </cfRule>
    <cfRule type="expression" dxfId="121" priority="53">
      <formula>$F293="CAMP. REG./ FINALE DI ZONA"</formula>
    </cfRule>
    <cfRule type="expression" dxfId="120" priority="54">
      <formula>$F293="CAMPIONATO NAZIONALE"</formula>
    </cfRule>
    <cfRule type="expression" dxfId="119" priority="55">
      <formula>$F293="GARA NAZIONALE 72/54 o 54/54"</formula>
    </cfRule>
    <cfRule type="expression" dxfId="118" priority="56">
      <formula>$F293="GARA GIOVANILE U.18"</formula>
    </cfRule>
    <cfRule type="expression" dxfId="117" priority="57">
      <formula>$F293="GARA NAZIONALE 36/36"</formula>
    </cfRule>
  </conditionalFormatting>
  <conditionalFormatting sqref="G293">
    <cfRule type="expression" dxfId="116" priority="42">
      <formula>$F293="C. SARANNO FAMOSI U.14"</formula>
    </cfRule>
    <cfRule type="expression" dxfId="115" priority="43">
      <formula>$F293="C. TEODORO SOLDATI U.18"</formula>
    </cfRule>
    <cfRule type="expression" dxfId="114" priority="44">
      <formula>$F293="TROFEO GIOVANILE FEDERALE"</formula>
    </cfRule>
    <cfRule type="expression" dxfId="113" priority="45">
      <formula>$F293="CAMP. REG./ FINALE DI ZONA"</formula>
    </cfRule>
    <cfRule type="expression" dxfId="112" priority="46">
      <formula>$F293="CAMPIONATO NAZIONALE"</formula>
    </cfRule>
    <cfRule type="expression" dxfId="111" priority="47">
      <formula>$F293="GARA NAZIONALE 72/54 o 54/54"</formula>
    </cfRule>
    <cfRule type="expression" dxfId="110" priority="48">
      <formula>$F293="GARA GIOVANILE U.18"</formula>
    </cfRule>
    <cfRule type="expression" dxfId="109" priority="49">
      <formula>$F293="GARA NAZIONALE 36/36"</formula>
    </cfRule>
  </conditionalFormatting>
  <conditionalFormatting sqref="H309:H310">
    <cfRule type="expression" dxfId="108" priority="26">
      <formula>$F309="C. SARANNO FAMOSI U.14"</formula>
    </cfRule>
    <cfRule type="expression" dxfId="107" priority="27">
      <formula>$F309="C. TEODORO SOLDATI U.18"</formula>
    </cfRule>
    <cfRule type="expression" dxfId="106" priority="28">
      <formula>$F309="TROFEO GIOVANILE FEDERALE"</formula>
    </cfRule>
    <cfRule type="expression" dxfId="105" priority="29">
      <formula>$F309="CAMP. REG./ FINALE DI ZONA"</formula>
    </cfRule>
    <cfRule type="expression" dxfId="104" priority="30">
      <formula>$F309="CAMPIONATO NAZIONALE"</formula>
    </cfRule>
    <cfRule type="expression" dxfId="103" priority="31">
      <formula>$F309="GARA NAZIONALE 72/54 o 54/54"</formula>
    </cfRule>
    <cfRule type="expression" dxfId="102" priority="32">
      <formula>$F309="GARA GIOVANILE U.18"</formula>
    </cfRule>
    <cfRule type="expression" dxfId="101" priority="33">
      <formula>$F309="GARA NAZIONALE 36/36"</formula>
    </cfRule>
  </conditionalFormatting>
  <conditionalFormatting sqref="G273">
    <cfRule type="cellIs" dxfId="100" priority="25" operator="between">
      <formula>32</formula>
      <formula>50000</formula>
    </cfRule>
  </conditionalFormatting>
  <conditionalFormatting sqref="G267">
    <cfRule type="cellIs" dxfId="99" priority="24" operator="between">
      <formula>32</formula>
      <formula>50000</formula>
    </cfRule>
  </conditionalFormatting>
  <conditionalFormatting sqref="G304">
    <cfRule type="cellIs" dxfId="98" priority="23" operator="between">
      <formula>32</formula>
      <formula>50000</formula>
    </cfRule>
  </conditionalFormatting>
  <conditionalFormatting sqref="G345">
    <cfRule type="cellIs" dxfId="97" priority="22" operator="between">
      <formula>32</formula>
      <formula>50000</formula>
    </cfRule>
  </conditionalFormatting>
  <conditionalFormatting sqref="G294">
    <cfRule type="cellIs" dxfId="96" priority="21" operator="between">
      <formula>32</formula>
      <formula>50000</formula>
    </cfRule>
  </conditionalFormatting>
  <conditionalFormatting sqref="G276">
    <cfRule type="cellIs" dxfId="95" priority="20" operator="between">
      <formula>32</formula>
      <formula>50000</formula>
    </cfRule>
  </conditionalFormatting>
  <conditionalFormatting sqref="G342">
    <cfRule type="cellIs" dxfId="94" priority="18" operator="between">
      <formula>32</formula>
      <formula>50000</formula>
    </cfRule>
  </conditionalFormatting>
  <conditionalFormatting sqref="G346">
    <cfRule type="cellIs" dxfId="93" priority="17" operator="between">
      <formula>32</formula>
      <formula>50000</formula>
    </cfRule>
  </conditionalFormatting>
  <conditionalFormatting sqref="G482">
    <cfRule type="cellIs" dxfId="92" priority="10" operator="between">
      <formula>32</formula>
      <formula>50000</formula>
    </cfRule>
  </conditionalFormatting>
  <conditionalFormatting sqref="G483">
    <cfRule type="cellIs" dxfId="91" priority="9" operator="between">
      <formula>32</formula>
      <formula>50000</formula>
    </cfRule>
  </conditionalFormatting>
  <conditionalFormatting sqref="G484">
    <cfRule type="cellIs" dxfId="90" priority="5" operator="between">
      <formula>32</formula>
      <formula>50000</formula>
    </cfRule>
  </conditionalFormatting>
  <conditionalFormatting sqref="P484">
    <cfRule type="containsErrors" dxfId="89" priority="4">
      <formula>ISERROR(P484)</formula>
    </cfRule>
  </conditionalFormatting>
  <conditionalFormatting sqref="G485:G492">
    <cfRule type="cellIs" dxfId="88" priority="3" operator="between">
      <formula>32</formula>
      <formula>50000</formula>
    </cfRule>
  </conditionalFormatting>
  <conditionalFormatting sqref="P485:P492">
    <cfRule type="containsErrors" dxfId="87" priority="2">
      <formula>ISERROR(P485)</formula>
    </cfRule>
  </conditionalFormatting>
  <dataValidations count="2">
    <dataValidation type="list" allowBlank="1" showInputMessage="1" showErrorMessage="1" sqref="E96:E144 E146:E220 E222:E294 E296:E342 E344:E397 E25:E53 E399:E453 E455:E481 E483:E492" xr:uid="{A4382E54-5646-41DE-9FC5-4493384BB9A7}">
      <formula1>elenco</formula1>
    </dataValidation>
    <dataValidation type="list" allowBlank="1" showInputMessage="1" showErrorMessage="1" sqref="J9:J23 J25:J53 J55:J94 J96:J144 J146:J220 J222:J294 J296:J342 J344:J397 J399:J453 J455:J481 J483:J492" xr:uid="{001AAF9C-476B-4C5E-9062-A274727A9B55}">
      <formula1>zona</formula1>
    </dataValidation>
  </dataValidations>
  <pageMargins left="0.7" right="0.7" top="0.75" bottom="0.75" header="0.3" footer="0.3"/>
  <pageSetup paperSize="9" orientation="portrait" r:id="rId1"/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3AB8820-FB67-492F-9F5E-4A1AACD71CDC}">
          <x14:formula1>
            <xm:f>Elenchi!$A$1:$A$11</xm:f>
          </x14:formula1>
          <xm:sqref>E3:E4 E6:E7 E9:E23 E55:E94</xm:sqref>
        </x14:dataValidation>
        <x14:dataValidation type="list" allowBlank="1" showInputMessage="1" showErrorMessage="1" xr:uid="{645DCF8D-A65A-4777-B9F7-9006CBC943E9}">
          <x14:formula1>
            <xm:f>Elenchi!$E$1:$E$7</xm:f>
          </x14:formula1>
          <xm:sqref>K96 J6:K7 K146 J3:J4 K4 K55 K9:K23 K25:K53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9002F-DB18-4293-BD23-C9282B5639B5}">
  <dimension ref="A1:E11"/>
  <sheetViews>
    <sheetView workbookViewId="0">
      <selection activeCell="I56" sqref="I56"/>
    </sheetView>
  </sheetViews>
  <sheetFormatPr defaultRowHeight="15" x14ac:dyDescent="0.25"/>
  <sheetData>
    <row r="1" spans="1:5" x14ac:dyDescent="0.25">
      <c r="A1" t="s">
        <v>36</v>
      </c>
      <c r="E1">
        <v>1</v>
      </c>
    </row>
    <row r="2" spans="1:5" x14ac:dyDescent="0.25">
      <c r="A2" t="s">
        <v>21</v>
      </c>
      <c r="E2">
        <v>2</v>
      </c>
    </row>
    <row r="3" spans="1:5" x14ac:dyDescent="0.25">
      <c r="A3" t="s">
        <v>68</v>
      </c>
      <c r="E3">
        <v>3</v>
      </c>
    </row>
    <row r="4" spans="1:5" x14ac:dyDescent="0.25">
      <c r="A4" t="s">
        <v>20</v>
      </c>
      <c r="E4">
        <v>4</v>
      </c>
    </row>
    <row r="5" spans="1:5" x14ac:dyDescent="0.25">
      <c r="A5" t="s">
        <v>72</v>
      </c>
      <c r="E5">
        <v>5</v>
      </c>
    </row>
    <row r="6" spans="1:5" x14ac:dyDescent="0.25">
      <c r="A6" t="s">
        <v>61</v>
      </c>
      <c r="E6">
        <v>6</v>
      </c>
    </row>
    <row r="7" spans="1:5" x14ac:dyDescent="0.25">
      <c r="A7" t="s">
        <v>19</v>
      </c>
      <c r="E7">
        <v>7</v>
      </c>
    </row>
    <row r="8" spans="1:5" x14ac:dyDescent="0.25">
      <c r="A8" t="s">
        <v>22</v>
      </c>
    </row>
    <row r="9" spans="1:5" x14ac:dyDescent="0.25">
      <c r="A9" t="s">
        <v>23</v>
      </c>
    </row>
    <row r="10" spans="1:5" x14ac:dyDescent="0.25">
      <c r="A10" t="s">
        <v>24</v>
      </c>
    </row>
    <row r="11" spans="1:5" x14ac:dyDescent="0.25">
      <c r="A11" t="s"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6EFC4-0E24-4876-B33B-6B512FBD943C}">
  <dimension ref="A1:H19"/>
  <sheetViews>
    <sheetView workbookViewId="0">
      <selection activeCell="E18" sqref="E18"/>
    </sheetView>
  </sheetViews>
  <sheetFormatPr defaultRowHeight="15" x14ac:dyDescent="0.25"/>
  <cols>
    <col min="1" max="1" width="22.42578125" bestFit="1" customWidth="1"/>
    <col min="2" max="2" width="17.42578125" bestFit="1" customWidth="1"/>
    <col min="3" max="3" width="10.42578125" bestFit="1" customWidth="1"/>
    <col min="4" max="5" width="11.5703125" bestFit="1" customWidth="1"/>
    <col min="6" max="6" width="57.85546875" bestFit="1" customWidth="1"/>
    <col min="7" max="7" width="21.7109375" bestFit="1" customWidth="1"/>
    <col min="8" max="8" width="7.5703125" bestFit="1" customWidth="1"/>
  </cols>
  <sheetData>
    <row r="1" spans="1:8" x14ac:dyDescent="0.25">
      <c r="A1" t="s">
        <v>17</v>
      </c>
      <c r="B1" t="s">
        <v>18</v>
      </c>
      <c r="C1" t="s">
        <v>35</v>
      </c>
      <c r="D1" t="s">
        <v>29</v>
      </c>
      <c r="E1" t="s">
        <v>30</v>
      </c>
      <c r="F1" t="s">
        <v>31</v>
      </c>
      <c r="G1" t="s">
        <v>10</v>
      </c>
      <c r="H1" t="s">
        <v>26</v>
      </c>
    </row>
    <row r="2" spans="1:8" x14ac:dyDescent="0.25">
      <c r="A2" s="29" t="s">
        <v>61</v>
      </c>
      <c r="C2" s="29" t="s">
        <v>33</v>
      </c>
      <c r="D2" s="29" t="s">
        <v>95</v>
      </c>
      <c r="E2" t="s">
        <v>559</v>
      </c>
      <c r="F2" s="29" t="s">
        <v>42</v>
      </c>
      <c r="G2" s="29" t="s">
        <v>43</v>
      </c>
      <c r="H2">
        <v>5</v>
      </c>
    </row>
    <row r="3" spans="1:8" x14ac:dyDescent="0.25">
      <c r="A3" s="29" t="s">
        <v>61</v>
      </c>
      <c r="C3" s="29" t="s">
        <v>81</v>
      </c>
      <c r="D3" s="29" t="s">
        <v>93</v>
      </c>
      <c r="E3" t="s">
        <v>562</v>
      </c>
      <c r="F3" s="29" t="s">
        <v>48</v>
      </c>
      <c r="G3" s="29" t="s">
        <v>49</v>
      </c>
      <c r="H3">
        <v>1</v>
      </c>
    </row>
    <row r="4" spans="1:8" x14ac:dyDescent="0.25">
      <c r="A4" s="29" t="s">
        <v>61</v>
      </c>
      <c r="C4" s="29" t="s">
        <v>82</v>
      </c>
      <c r="D4" s="29" t="s">
        <v>431</v>
      </c>
      <c r="E4" t="s">
        <v>559</v>
      </c>
      <c r="F4" s="29" t="s">
        <v>579</v>
      </c>
      <c r="G4" s="29" t="s">
        <v>152</v>
      </c>
      <c r="H4">
        <v>6</v>
      </c>
    </row>
    <row r="5" spans="1:8" x14ac:dyDescent="0.25">
      <c r="A5" s="29" t="s">
        <v>61</v>
      </c>
      <c r="C5" s="29" t="s">
        <v>82</v>
      </c>
      <c r="D5" s="29" t="s">
        <v>403</v>
      </c>
      <c r="E5" t="s">
        <v>562</v>
      </c>
      <c r="F5" s="29" t="s">
        <v>154</v>
      </c>
      <c r="G5" s="29" t="s">
        <v>111</v>
      </c>
      <c r="H5">
        <v>6</v>
      </c>
    </row>
    <row r="6" spans="1:8" x14ac:dyDescent="0.25">
      <c r="A6" s="29" t="s">
        <v>61</v>
      </c>
      <c r="C6" s="29" t="s">
        <v>84</v>
      </c>
      <c r="D6" s="29" t="s">
        <v>420</v>
      </c>
      <c r="E6" t="s">
        <v>562</v>
      </c>
      <c r="F6" s="29" t="s">
        <v>202</v>
      </c>
      <c r="G6" s="29" t="s">
        <v>62</v>
      </c>
      <c r="H6">
        <v>3</v>
      </c>
    </row>
    <row r="7" spans="1:8" x14ac:dyDescent="0.25">
      <c r="A7" s="29" t="s">
        <v>61</v>
      </c>
      <c r="C7" s="29" t="s">
        <v>84</v>
      </c>
      <c r="D7" s="29" t="s">
        <v>429</v>
      </c>
      <c r="E7" t="s">
        <v>562</v>
      </c>
      <c r="F7" s="29" t="s">
        <v>234</v>
      </c>
      <c r="G7" s="29" t="s">
        <v>235</v>
      </c>
      <c r="H7">
        <v>3</v>
      </c>
    </row>
    <row r="8" spans="1:8" x14ac:dyDescent="0.25">
      <c r="A8" s="29" t="s">
        <v>61</v>
      </c>
      <c r="C8" s="29" t="s">
        <v>85</v>
      </c>
      <c r="D8" s="29" t="s">
        <v>431</v>
      </c>
      <c r="E8" t="s">
        <v>559</v>
      </c>
      <c r="F8" s="29" t="s">
        <v>501</v>
      </c>
      <c r="G8" s="29" t="s">
        <v>168</v>
      </c>
      <c r="H8">
        <v>2</v>
      </c>
    </row>
    <row r="9" spans="1:8" x14ac:dyDescent="0.25">
      <c r="A9" s="29" t="s">
        <v>61</v>
      </c>
      <c r="C9" s="29" t="s">
        <v>85</v>
      </c>
      <c r="D9" s="29" t="s">
        <v>436</v>
      </c>
      <c r="E9" t="s">
        <v>571</v>
      </c>
      <c r="F9" s="29" t="s">
        <v>330</v>
      </c>
      <c r="G9" s="29" t="s">
        <v>331</v>
      </c>
      <c r="H9">
        <v>2</v>
      </c>
    </row>
    <row r="10" spans="1:8" x14ac:dyDescent="0.25">
      <c r="A10" s="29" t="s">
        <v>61</v>
      </c>
      <c r="C10" s="29" t="s">
        <v>85</v>
      </c>
      <c r="D10" s="29" t="s">
        <v>403</v>
      </c>
      <c r="E10" t="s">
        <v>562</v>
      </c>
      <c r="F10" s="29" t="s">
        <v>267</v>
      </c>
      <c r="G10" s="29" t="s">
        <v>221</v>
      </c>
      <c r="H10">
        <v>3</v>
      </c>
    </row>
    <row r="11" spans="1:8" x14ac:dyDescent="0.25">
      <c r="A11" s="29" t="s">
        <v>61</v>
      </c>
      <c r="C11" s="29" t="s">
        <v>85</v>
      </c>
      <c r="D11" s="29" t="s">
        <v>440</v>
      </c>
      <c r="E11" t="s">
        <v>574</v>
      </c>
      <c r="F11" s="29" t="s">
        <v>507</v>
      </c>
      <c r="G11" s="29" t="s">
        <v>279</v>
      </c>
      <c r="H11">
        <v>3</v>
      </c>
    </row>
    <row r="12" spans="1:8" x14ac:dyDescent="0.25">
      <c r="A12" s="29" t="s">
        <v>61</v>
      </c>
      <c r="C12" s="29" t="s">
        <v>86</v>
      </c>
      <c r="D12" s="29" t="s">
        <v>95</v>
      </c>
      <c r="E12" t="s">
        <v>571</v>
      </c>
      <c r="F12" s="29" t="s">
        <v>309</v>
      </c>
      <c r="G12" s="29" t="s">
        <v>310</v>
      </c>
      <c r="H12">
        <v>1</v>
      </c>
    </row>
    <row r="13" spans="1:8" x14ac:dyDescent="0.25">
      <c r="A13" s="29" t="s">
        <v>61</v>
      </c>
      <c r="C13" s="29" t="s">
        <v>87</v>
      </c>
      <c r="D13" s="29" t="s">
        <v>444</v>
      </c>
      <c r="E13" t="s">
        <v>562</v>
      </c>
      <c r="F13" s="29" t="s">
        <v>347</v>
      </c>
      <c r="G13" s="29" t="s">
        <v>201</v>
      </c>
      <c r="H13">
        <v>4</v>
      </c>
    </row>
    <row r="14" spans="1:8" x14ac:dyDescent="0.25">
      <c r="A14" s="29" t="s">
        <v>61</v>
      </c>
      <c r="C14" s="29" t="s">
        <v>88</v>
      </c>
      <c r="D14" s="29" t="s">
        <v>400</v>
      </c>
      <c r="E14" t="s">
        <v>562</v>
      </c>
      <c r="F14" s="29" t="s">
        <v>355</v>
      </c>
      <c r="G14" s="29" t="s">
        <v>107</v>
      </c>
      <c r="H14">
        <v>4</v>
      </c>
    </row>
    <row r="15" spans="1:8" x14ac:dyDescent="0.25">
      <c r="A15" s="29" t="s">
        <v>61</v>
      </c>
      <c r="B15" t="s">
        <v>656</v>
      </c>
      <c r="C15" s="29" t="s">
        <v>88</v>
      </c>
      <c r="D15" s="29" t="s">
        <v>453</v>
      </c>
      <c r="E15" t="s">
        <v>559</v>
      </c>
      <c r="F15" s="29" t="s">
        <v>376</v>
      </c>
      <c r="G15" s="29" t="s">
        <v>298</v>
      </c>
      <c r="H15">
        <v>6</v>
      </c>
    </row>
    <row r="16" spans="1:8" x14ac:dyDescent="0.25">
      <c r="A16" s="29" t="s">
        <v>61</v>
      </c>
      <c r="C16" s="29" t="s">
        <v>88</v>
      </c>
      <c r="D16" s="29" t="s">
        <v>445</v>
      </c>
      <c r="E16" t="s">
        <v>562</v>
      </c>
      <c r="F16" s="29" t="s">
        <v>377</v>
      </c>
      <c r="G16" s="29" t="s">
        <v>378</v>
      </c>
      <c r="H16">
        <v>1</v>
      </c>
    </row>
    <row r="17" spans="1:8" x14ac:dyDescent="0.25">
      <c r="A17" s="29" t="s">
        <v>61</v>
      </c>
      <c r="C17" s="29" t="s">
        <v>89</v>
      </c>
      <c r="D17" s="29" t="s">
        <v>460</v>
      </c>
      <c r="E17" t="s">
        <v>562</v>
      </c>
      <c r="F17" s="29" t="s">
        <v>380</v>
      </c>
      <c r="G17" s="29" t="s">
        <v>43</v>
      </c>
      <c r="H17">
        <v>5</v>
      </c>
    </row>
    <row r="18" spans="1:8" x14ac:dyDescent="0.25">
      <c r="A18" s="29" t="s">
        <v>61</v>
      </c>
      <c r="B18" s="124"/>
      <c r="C18" s="29" t="s">
        <v>89</v>
      </c>
      <c r="D18" s="29" t="s">
        <v>93</v>
      </c>
      <c r="E18" s="124" t="s">
        <v>562</v>
      </c>
      <c r="F18" s="29" t="s">
        <v>621</v>
      </c>
      <c r="G18" s="29" t="s">
        <v>287</v>
      </c>
      <c r="H18" s="124">
        <v>6</v>
      </c>
    </row>
    <row r="19" spans="1:8" x14ac:dyDescent="0.25">
      <c r="A19" s="29" t="s">
        <v>61</v>
      </c>
      <c r="B19" s="124"/>
      <c r="C19" s="29" t="s">
        <v>89</v>
      </c>
      <c r="D19" s="29" t="s">
        <v>97</v>
      </c>
      <c r="E19" s="124" t="s">
        <v>562</v>
      </c>
      <c r="F19" s="29" t="s">
        <v>678</v>
      </c>
      <c r="G19" s="29" t="s">
        <v>58</v>
      </c>
      <c r="H19" s="124">
        <v>6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CEDC3-9283-4A8C-A199-EB506945F853}">
  <dimension ref="A1:H5"/>
  <sheetViews>
    <sheetView workbookViewId="0">
      <selection activeCell="E18" sqref="E18"/>
    </sheetView>
  </sheetViews>
  <sheetFormatPr defaultRowHeight="15" x14ac:dyDescent="0.25"/>
  <cols>
    <col min="1" max="1" width="30" bestFit="1" customWidth="1"/>
    <col min="2" max="2" width="11.140625" bestFit="1" customWidth="1"/>
    <col min="3" max="3" width="8.28515625" bestFit="1" customWidth="1"/>
    <col min="4" max="5" width="11.5703125" bestFit="1" customWidth="1"/>
    <col min="6" max="6" width="76.28515625" bestFit="1" customWidth="1"/>
    <col min="7" max="7" width="17.85546875" bestFit="1" customWidth="1"/>
    <col min="8" max="8" width="7.5703125" bestFit="1" customWidth="1"/>
  </cols>
  <sheetData>
    <row r="1" spans="1:8" x14ac:dyDescent="0.25">
      <c r="A1" t="s">
        <v>17</v>
      </c>
      <c r="B1" t="s">
        <v>18</v>
      </c>
      <c r="C1" t="s">
        <v>35</v>
      </c>
      <c r="D1" t="s">
        <v>29</v>
      </c>
      <c r="E1" t="s">
        <v>30</v>
      </c>
      <c r="F1" t="s">
        <v>31</v>
      </c>
      <c r="G1" t="s">
        <v>10</v>
      </c>
      <c r="H1" t="s">
        <v>26</v>
      </c>
    </row>
    <row r="2" spans="1:8" x14ac:dyDescent="0.25">
      <c r="A2" s="29" t="s">
        <v>36</v>
      </c>
      <c r="C2" s="29" t="s">
        <v>81</v>
      </c>
      <c r="D2" s="29" t="s">
        <v>96</v>
      </c>
      <c r="E2" t="s">
        <v>560</v>
      </c>
      <c r="F2" s="29" t="s">
        <v>117</v>
      </c>
      <c r="G2" s="29" t="s">
        <v>118</v>
      </c>
      <c r="H2">
        <v>6</v>
      </c>
    </row>
    <row r="3" spans="1:8" x14ac:dyDescent="0.25">
      <c r="A3" s="29" t="s">
        <v>36</v>
      </c>
      <c r="C3" s="29" t="s">
        <v>81</v>
      </c>
      <c r="D3" s="29" t="s">
        <v>96</v>
      </c>
      <c r="E3" t="s">
        <v>560</v>
      </c>
      <c r="F3" s="29" t="s">
        <v>119</v>
      </c>
      <c r="G3" s="29" t="s">
        <v>120</v>
      </c>
      <c r="H3">
        <v>7</v>
      </c>
    </row>
    <row r="4" spans="1:8" x14ac:dyDescent="0.25">
      <c r="A4" s="29" t="s">
        <v>36</v>
      </c>
      <c r="C4" s="29" t="s">
        <v>86</v>
      </c>
      <c r="D4" s="29" t="s">
        <v>445</v>
      </c>
      <c r="E4" t="s">
        <v>573</v>
      </c>
      <c r="F4" s="29" t="s">
        <v>322</v>
      </c>
      <c r="G4" s="29" t="s">
        <v>186</v>
      </c>
      <c r="H4">
        <v>1</v>
      </c>
    </row>
    <row r="5" spans="1:8" x14ac:dyDescent="0.25">
      <c r="A5" s="29" t="s">
        <v>36</v>
      </c>
      <c r="C5" s="29" t="s">
        <v>86</v>
      </c>
      <c r="D5" s="29" t="s">
        <v>445</v>
      </c>
      <c r="E5" t="s">
        <v>573</v>
      </c>
      <c r="F5" s="29" t="s">
        <v>323</v>
      </c>
      <c r="G5" s="29" t="s">
        <v>62</v>
      </c>
      <c r="H5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F3541-170A-4388-AB4A-2BBBD40E85EC}">
  <dimension ref="A1:H30"/>
  <sheetViews>
    <sheetView workbookViewId="0">
      <selection activeCell="E18" sqref="E18"/>
    </sheetView>
  </sheetViews>
  <sheetFormatPr defaultRowHeight="15" x14ac:dyDescent="0.25"/>
  <cols>
    <col min="1" max="1" width="24.5703125" bestFit="1" customWidth="1"/>
    <col min="2" max="2" width="11.140625" bestFit="1" customWidth="1"/>
    <col min="3" max="3" width="10.42578125" bestFit="1" customWidth="1"/>
    <col min="4" max="4" width="12.5703125" bestFit="1" customWidth="1"/>
    <col min="5" max="5" width="11.5703125" bestFit="1" customWidth="1"/>
    <col min="6" max="6" width="81.140625" bestFit="1" customWidth="1"/>
    <col min="7" max="7" width="21.7109375" bestFit="1" customWidth="1"/>
    <col min="8" max="8" width="7.5703125" bestFit="1" customWidth="1"/>
  </cols>
  <sheetData>
    <row r="1" spans="1:8" x14ac:dyDescent="0.25">
      <c r="A1" t="s">
        <v>17</v>
      </c>
      <c r="B1" t="s">
        <v>18</v>
      </c>
      <c r="C1" t="s">
        <v>35</v>
      </c>
      <c r="D1" t="s">
        <v>29</v>
      </c>
      <c r="E1" t="s">
        <v>30</v>
      </c>
      <c r="F1" t="s">
        <v>31</v>
      </c>
      <c r="G1" t="s">
        <v>10</v>
      </c>
      <c r="H1" t="s">
        <v>26</v>
      </c>
    </row>
    <row r="2" spans="1:8" x14ac:dyDescent="0.25">
      <c r="A2" s="29" t="s">
        <v>21</v>
      </c>
      <c r="C2" s="29" t="s">
        <v>83</v>
      </c>
      <c r="D2" s="29" t="s">
        <v>539</v>
      </c>
      <c r="E2" t="s">
        <v>559</v>
      </c>
      <c r="F2" s="29" t="s">
        <v>534</v>
      </c>
      <c r="G2" s="29" t="s">
        <v>279</v>
      </c>
      <c r="H2">
        <v>3</v>
      </c>
    </row>
    <row r="3" spans="1:8" x14ac:dyDescent="0.25">
      <c r="A3" s="29" t="s">
        <v>21</v>
      </c>
      <c r="C3" s="29" t="s">
        <v>83</v>
      </c>
      <c r="D3" s="29" t="s">
        <v>539</v>
      </c>
      <c r="E3" t="s">
        <v>559</v>
      </c>
      <c r="F3" s="29" t="s">
        <v>535</v>
      </c>
      <c r="G3" s="29" t="s">
        <v>279</v>
      </c>
      <c r="H3">
        <v>3</v>
      </c>
    </row>
    <row r="4" spans="1:8" x14ac:dyDescent="0.25">
      <c r="A4" s="29" t="s">
        <v>21</v>
      </c>
      <c r="C4" s="29" t="s">
        <v>83</v>
      </c>
      <c r="D4" s="29" t="s">
        <v>407</v>
      </c>
      <c r="E4" t="s">
        <v>562</v>
      </c>
      <c r="F4" s="29" t="s">
        <v>166</v>
      </c>
      <c r="G4" s="29" t="s">
        <v>123</v>
      </c>
      <c r="H4">
        <v>1</v>
      </c>
    </row>
    <row r="5" spans="1:8" x14ac:dyDescent="0.25">
      <c r="A5" s="29" t="s">
        <v>21</v>
      </c>
      <c r="C5" s="29" t="s">
        <v>83</v>
      </c>
      <c r="D5" s="29" t="s">
        <v>407</v>
      </c>
      <c r="E5" t="s">
        <v>562</v>
      </c>
      <c r="F5" s="29" t="s">
        <v>167</v>
      </c>
      <c r="G5" s="29" t="s">
        <v>168</v>
      </c>
      <c r="H5">
        <v>2</v>
      </c>
    </row>
    <row r="6" spans="1:8" x14ac:dyDescent="0.25">
      <c r="A6" s="29" t="s">
        <v>21</v>
      </c>
      <c r="C6" s="29" t="s">
        <v>83</v>
      </c>
      <c r="D6" s="29" t="s">
        <v>415</v>
      </c>
      <c r="E6" t="s">
        <v>567</v>
      </c>
      <c r="F6" s="29" t="s">
        <v>185</v>
      </c>
      <c r="G6" s="29" t="s">
        <v>186</v>
      </c>
      <c r="H6">
        <v>1</v>
      </c>
    </row>
    <row r="7" spans="1:8" x14ac:dyDescent="0.25">
      <c r="A7" s="29" t="s">
        <v>21</v>
      </c>
      <c r="C7" s="29" t="s">
        <v>83</v>
      </c>
      <c r="D7" s="29" t="s">
        <v>415</v>
      </c>
      <c r="E7" t="s">
        <v>567</v>
      </c>
      <c r="F7" s="29" t="s">
        <v>187</v>
      </c>
      <c r="G7" s="29" t="s">
        <v>188</v>
      </c>
      <c r="H7">
        <v>2</v>
      </c>
    </row>
    <row r="8" spans="1:8" x14ac:dyDescent="0.25">
      <c r="A8" s="29" t="s">
        <v>21</v>
      </c>
      <c r="C8" s="29" t="s">
        <v>83</v>
      </c>
      <c r="D8" s="29" t="s">
        <v>80</v>
      </c>
      <c r="E8" t="s">
        <v>80</v>
      </c>
      <c r="F8" s="29" t="s">
        <v>173</v>
      </c>
      <c r="G8" s="29" t="s">
        <v>174</v>
      </c>
      <c r="H8">
        <v>2</v>
      </c>
    </row>
    <row r="9" spans="1:8" x14ac:dyDescent="0.25">
      <c r="A9" s="29" t="s">
        <v>21</v>
      </c>
      <c r="C9" s="29" t="s">
        <v>83</v>
      </c>
      <c r="D9" s="29" t="s">
        <v>80</v>
      </c>
      <c r="E9" t="s">
        <v>80</v>
      </c>
      <c r="F9" s="29" t="s">
        <v>175</v>
      </c>
      <c r="G9" s="29" t="s">
        <v>174</v>
      </c>
      <c r="H9">
        <v>2</v>
      </c>
    </row>
    <row r="10" spans="1:8" x14ac:dyDescent="0.25">
      <c r="A10" s="29" t="s">
        <v>21</v>
      </c>
      <c r="C10" s="29" t="s">
        <v>84</v>
      </c>
      <c r="D10" s="29" t="s">
        <v>423</v>
      </c>
      <c r="E10" t="s">
        <v>569</v>
      </c>
      <c r="F10" s="29" t="s">
        <v>207</v>
      </c>
      <c r="G10" s="29" t="s">
        <v>208</v>
      </c>
      <c r="H10">
        <v>1</v>
      </c>
    </row>
    <row r="11" spans="1:8" x14ac:dyDescent="0.25">
      <c r="A11" s="29" t="s">
        <v>21</v>
      </c>
      <c r="C11" s="29" t="s">
        <v>84</v>
      </c>
      <c r="D11" s="29" t="s">
        <v>427</v>
      </c>
      <c r="E11" t="s">
        <v>560</v>
      </c>
      <c r="F11" s="29" t="s">
        <v>223</v>
      </c>
      <c r="G11" s="29" t="s">
        <v>50</v>
      </c>
      <c r="H11">
        <v>6</v>
      </c>
    </row>
    <row r="12" spans="1:8" x14ac:dyDescent="0.25">
      <c r="A12" s="29" t="s">
        <v>21</v>
      </c>
      <c r="C12" s="29" t="s">
        <v>84</v>
      </c>
      <c r="D12" s="29" t="s">
        <v>540</v>
      </c>
      <c r="E12" t="s">
        <v>570</v>
      </c>
      <c r="F12" s="29" t="s">
        <v>247</v>
      </c>
      <c r="G12" s="29" t="s">
        <v>248</v>
      </c>
      <c r="H12">
        <v>1</v>
      </c>
    </row>
    <row r="13" spans="1:8" x14ac:dyDescent="0.25">
      <c r="A13" s="29" t="s">
        <v>21</v>
      </c>
      <c r="C13" s="29" t="s">
        <v>84</v>
      </c>
      <c r="D13" s="29" t="s">
        <v>540</v>
      </c>
      <c r="E13" t="s">
        <v>570</v>
      </c>
      <c r="F13" s="29" t="s">
        <v>249</v>
      </c>
      <c r="G13" s="29" t="s">
        <v>248</v>
      </c>
      <c r="H13">
        <v>1</v>
      </c>
    </row>
    <row r="14" spans="1:8" x14ac:dyDescent="0.25">
      <c r="A14" s="29" t="s">
        <v>21</v>
      </c>
      <c r="C14" s="29" t="s">
        <v>85</v>
      </c>
      <c r="D14" s="29" t="s">
        <v>541</v>
      </c>
      <c r="E14" t="s">
        <v>572</v>
      </c>
      <c r="F14" s="29" t="s">
        <v>262</v>
      </c>
      <c r="G14" s="29" t="s">
        <v>246</v>
      </c>
      <c r="H14">
        <v>1</v>
      </c>
    </row>
    <row r="15" spans="1:8" x14ac:dyDescent="0.25">
      <c r="A15" s="29" t="s">
        <v>21</v>
      </c>
      <c r="C15" s="29" t="s">
        <v>85</v>
      </c>
      <c r="D15" s="29" t="s">
        <v>541</v>
      </c>
      <c r="E15" t="s">
        <v>572</v>
      </c>
      <c r="F15" s="29" t="s">
        <v>266</v>
      </c>
      <c r="G15" s="29" t="s">
        <v>253</v>
      </c>
      <c r="H15">
        <v>6</v>
      </c>
    </row>
    <row r="16" spans="1:8" x14ac:dyDescent="0.25">
      <c r="A16" s="29" t="s">
        <v>21</v>
      </c>
      <c r="C16" s="29" t="s">
        <v>85</v>
      </c>
      <c r="D16" s="29" t="s">
        <v>436</v>
      </c>
      <c r="E16" t="s">
        <v>571</v>
      </c>
      <c r="F16" s="29" t="s">
        <v>271</v>
      </c>
      <c r="G16" s="29" t="s">
        <v>59</v>
      </c>
      <c r="H16">
        <v>3</v>
      </c>
    </row>
    <row r="17" spans="1:8" x14ac:dyDescent="0.25">
      <c r="A17" s="29" t="s">
        <v>21</v>
      </c>
      <c r="C17" s="29" t="s">
        <v>85</v>
      </c>
      <c r="D17" s="29" t="s">
        <v>436</v>
      </c>
      <c r="E17" t="s">
        <v>571</v>
      </c>
      <c r="F17" s="29" t="s">
        <v>272</v>
      </c>
      <c r="G17" s="29" t="s">
        <v>59</v>
      </c>
      <c r="H17">
        <v>3</v>
      </c>
    </row>
    <row r="18" spans="1:8" x14ac:dyDescent="0.25">
      <c r="A18" s="29" t="s">
        <v>21</v>
      </c>
      <c r="C18" s="29" t="s">
        <v>85</v>
      </c>
      <c r="D18" s="29" t="s">
        <v>401</v>
      </c>
      <c r="E18" t="s">
        <v>556</v>
      </c>
      <c r="F18" s="29" t="s">
        <v>277</v>
      </c>
      <c r="G18" s="29" t="s">
        <v>59</v>
      </c>
      <c r="H18">
        <v>3</v>
      </c>
    </row>
    <row r="19" spans="1:8" x14ac:dyDescent="0.25">
      <c r="A19" s="29" t="s">
        <v>21</v>
      </c>
      <c r="C19" s="29" t="s">
        <v>85</v>
      </c>
      <c r="D19" s="29" t="s">
        <v>542</v>
      </c>
      <c r="E19" t="s">
        <v>560</v>
      </c>
      <c r="F19" s="29" t="s">
        <v>297</v>
      </c>
      <c r="G19" s="29" t="s">
        <v>298</v>
      </c>
      <c r="H19">
        <v>6</v>
      </c>
    </row>
    <row r="20" spans="1:8" x14ac:dyDescent="0.25">
      <c r="A20" s="29" t="s">
        <v>21</v>
      </c>
      <c r="C20" s="29" t="s">
        <v>86</v>
      </c>
      <c r="D20" s="29" t="s">
        <v>444</v>
      </c>
      <c r="E20" t="s">
        <v>574</v>
      </c>
      <c r="F20" s="29" t="s">
        <v>316</v>
      </c>
      <c r="G20" s="29" t="s">
        <v>250</v>
      </c>
      <c r="H20">
        <v>5</v>
      </c>
    </row>
    <row r="21" spans="1:8" x14ac:dyDescent="0.25">
      <c r="A21" s="29" t="s">
        <v>21</v>
      </c>
      <c r="C21" s="29" t="s">
        <v>86</v>
      </c>
      <c r="D21" s="29" t="s">
        <v>444</v>
      </c>
      <c r="E21" t="s">
        <v>574</v>
      </c>
      <c r="F21" s="29" t="s">
        <v>317</v>
      </c>
      <c r="G21" s="29" t="s">
        <v>217</v>
      </c>
      <c r="H21">
        <v>5</v>
      </c>
    </row>
    <row r="22" spans="1:8" x14ac:dyDescent="0.25">
      <c r="A22" s="29" t="s">
        <v>21</v>
      </c>
      <c r="C22" s="29" t="s">
        <v>86</v>
      </c>
      <c r="D22" s="29" t="s">
        <v>444</v>
      </c>
      <c r="E22" t="s">
        <v>574</v>
      </c>
      <c r="F22" s="29" t="s">
        <v>318</v>
      </c>
      <c r="G22" s="29" t="s">
        <v>319</v>
      </c>
      <c r="H22">
        <v>5</v>
      </c>
    </row>
    <row r="23" spans="1:8" x14ac:dyDescent="0.25">
      <c r="A23" s="29" t="s">
        <v>21</v>
      </c>
      <c r="C23" s="29" t="s">
        <v>87</v>
      </c>
      <c r="D23" s="29" t="s">
        <v>434</v>
      </c>
      <c r="E23" t="s">
        <v>572</v>
      </c>
      <c r="F23" s="29" t="s">
        <v>333</v>
      </c>
      <c r="G23" s="29" t="s">
        <v>135</v>
      </c>
      <c r="H23">
        <v>1</v>
      </c>
    </row>
    <row r="24" spans="1:8" x14ac:dyDescent="0.25">
      <c r="A24" s="29" t="s">
        <v>21</v>
      </c>
      <c r="C24" s="29" t="s">
        <v>87</v>
      </c>
      <c r="D24" s="29" t="s">
        <v>434</v>
      </c>
      <c r="E24" t="s">
        <v>572</v>
      </c>
      <c r="F24" s="29" t="s">
        <v>335</v>
      </c>
      <c r="G24" s="29" t="s">
        <v>298</v>
      </c>
      <c r="H24">
        <v>6</v>
      </c>
    </row>
    <row r="25" spans="1:8" x14ac:dyDescent="0.25">
      <c r="A25" s="29" t="s">
        <v>21</v>
      </c>
      <c r="C25" s="29" t="s">
        <v>87</v>
      </c>
      <c r="D25" s="29" t="s">
        <v>435</v>
      </c>
      <c r="E25" t="s">
        <v>559</v>
      </c>
      <c r="F25" s="29" t="s">
        <v>336</v>
      </c>
      <c r="G25" s="29" t="s">
        <v>54</v>
      </c>
      <c r="H25">
        <v>1</v>
      </c>
    </row>
    <row r="26" spans="1:8" x14ac:dyDescent="0.25">
      <c r="A26" s="29" t="s">
        <v>21</v>
      </c>
      <c r="C26" s="29" t="s">
        <v>87</v>
      </c>
      <c r="D26" s="29" t="s">
        <v>435</v>
      </c>
      <c r="E26" t="s">
        <v>559</v>
      </c>
      <c r="F26" s="29" t="s">
        <v>337</v>
      </c>
      <c r="G26" s="29" t="s">
        <v>199</v>
      </c>
      <c r="H26">
        <v>4</v>
      </c>
    </row>
    <row r="27" spans="1:8" x14ac:dyDescent="0.25">
      <c r="A27" s="29" t="s">
        <v>21</v>
      </c>
      <c r="C27" s="29" t="s">
        <v>87</v>
      </c>
      <c r="D27" s="29" t="s">
        <v>398</v>
      </c>
      <c r="E27" t="s">
        <v>561</v>
      </c>
      <c r="F27" s="29" t="s">
        <v>338</v>
      </c>
      <c r="G27" s="29" t="s">
        <v>201</v>
      </c>
      <c r="H27">
        <v>4</v>
      </c>
    </row>
    <row r="28" spans="1:8" x14ac:dyDescent="0.25">
      <c r="A28" s="29" t="s">
        <v>21</v>
      </c>
      <c r="C28" s="29" t="s">
        <v>87</v>
      </c>
      <c r="D28" s="29" t="s">
        <v>448</v>
      </c>
      <c r="E28" t="s">
        <v>569</v>
      </c>
      <c r="F28" s="29" t="s">
        <v>342</v>
      </c>
      <c r="G28" s="29" t="s">
        <v>132</v>
      </c>
      <c r="H28">
        <v>4</v>
      </c>
    </row>
    <row r="29" spans="1:8" x14ac:dyDescent="0.25">
      <c r="A29" s="29" t="s">
        <v>21</v>
      </c>
      <c r="C29" s="29" t="s">
        <v>88</v>
      </c>
      <c r="D29" s="29" t="s">
        <v>436</v>
      </c>
      <c r="E29" t="s">
        <v>559</v>
      </c>
      <c r="F29" s="29" t="s">
        <v>536</v>
      </c>
      <c r="G29" s="29" t="s">
        <v>220</v>
      </c>
      <c r="H29">
        <v>2</v>
      </c>
    </row>
    <row r="30" spans="1:8" x14ac:dyDescent="0.25">
      <c r="A30" s="29" t="s">
        <v>21</v>
      </c>
      <c r="C30" s="29" t="s">
        <v>88</v>
      </c>
      <c r="D30" s="29" t="s">
        <v>436</v>
      </c>
      <c r="E30" t="s">
        <v>559</v>
      </c>
      <c r="F30" s="29" t="s">
        <v>537</v>
      </c>
      <c r="G30" s="29" t="s">
        <v>220</v>
      </c>
      <c r="H30">
        <v>2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2F7B4-A661-4CB5-842D-66E3D8CE3E74}">
  <dimension ref="A1:H10"/>
  <sheetViews>
    <sheetView workbookViewId="0">
      <selection activeCell="F7" sqref="F7"/>
    </sheetView>
  </sheetViews>
  <sheetFormatPr defaultRowHeight="15" x14ac:dyDescent="0.25"/>
  <cols>
    <col min="1" max="1" width="22.42578125" bestFit="1" customWidth="1"/>
    <col min="2" max="2" width="11.140625" bestFit="1" customWidth="1"/>
    <col min="3" max="3" width="10.42578125" bestFit="1" customWidth="1"/>
    <col min="4" max="4" width="13.28515625" bestFit="1" customWidth="1"/>
    <col min="5" max="5" width="11.5703125" bestFit="1" customWidth="1"/>
    <col min="6" max="6" width="60.140625" bestFit="1" customWidth="1"/>
    <col min="7" max="7" width="23.85546875" bestFit="1" customWidth="1"/>
    <col min="8" max="8" width="7.5703125" bestFit="1" customWidth="1"/>
  </cols>
  <sheetData>
    <row r="1" spans="1:8" x14ac:dyDescent="0.25">
      <c r="A1" t="s">
        <v>17</v>
      </c>
      <c r="B1" t="s">
        <v>18</v>
      </c>
      <c r="C1" t="s">
        <v>35</v>
      </c>
      <c r="D1" t="s">
        <v>29</v>
      </c>
      <c r="E1" t="s">
        <v>30</v>
      </c>
      <c r="F1" t="s">
        <v>31</v>
      </c>
      <c r="G1" t="s">
        <v>10</v>
      </c>
      <c r="H1" t="s">
        <v>26</v>
      </c>
    </row>
    <row r="2" spans="1:8" x14ac:dyDescent="0.25">
      <c r="A2" s="29" t="s">
        <v>72</v>
      </c>
      <c r="C2" s="29" t="s">
        <v>33</v>
      </c>
      <c r="D2" s="29" t="s">
        <v>96</v>
      </c>
      <c r="E2" t="s">
        <v>560</v>
      </c>
      <c r="F2" s="29" t="s">
        <v>41</v>
      </c>
      <c r="G2" s="29" t="s">
        <v>78</v>
      </c>
      <c r="H2">
        <v>7</v>
      </c>
    </row>
    <row r="3" spans="1:8" x14ac:dyDescent="0.25">
      <c r="A3" s="29" t="s">
        <v>72</v>
      </c>
      <c r="C3" s="29" t="s">
        <v>81</v>
      </c>
      <c r="D3" s="29" t="s">
        <v>97</v>
      </c>
      <c r="E3" t="s">
        <v>562</v>
      </c>
      <c r="F3" s="29" t="s">
        <v>52</v>
      </c>
      <c r="G3" s="29" t="s">
        <v>53</v>
      </c>
      <c r="H3">
        <v>3</v>
      </c>
    </row>
    <row r="4" spans="1:8" x14ac:dyDescent="0.25">
      <c r="A4" s="29" t="s">
        <v>72</v>
      </c>
      <c r="C4" s="29" t="s">
        <v>82</v>
      </c>
      <c r="D4" s="29" t="s">
        <v>400</v>
      </c>
      <c r="E4" t="s">
        <v>559</v>
      </c>
      <c r="F4" s="29" t="s">
        <v>146</v>
      </c>
      <c r="G4" s="29" t="s">
        <v>147</v>
      </c>
      <c r="H4">
        <v>2</v>
      </c>
    </row>
    <row r="5" spans="1:8" x14ac:dyDescent="0.25">
      <c r="A5" s="29" t="s">
        <v>72</v>
      </c>
      <c r="C5" s="29" t="s">
        <v>82</v>
      </c>
      <c r="D5" s="29" t="s">
        <v>538</v>
      </c>
      <c r="E5" t="s">
        <v>559</v>
      </c>
      <c r="F5" s="29" t="s">
        <v>601</v>
      </c>
      <c r="G5" s="29" t="s">
        <v>137</v>
      </c>
      <c r="H5">
        <v>2</v>
      </c>
    </row>
    <row r="6" spans="1:8" x14ac:dyDescent="0.25">
      <c r="A6" s="29" t="s">
        <v>72</v>
      </c>
      <c r="C6" s="29" t="s">
        <v>83</v>
      </c>
      <c r="D6" s="29" t="s">
        <v>438</v>
      </c>
      <c r="E6" t="s">
        <v>562</v>
      </c>
      <c r="F6" s="29" t="s">
        <v>603</v>
      </c>
      <c r="G6" s="29" t="s">
        <v>134</v>
      </c>
      <c r="H6">
        <v>6</v>
      </c>
    </row>
    <row r="7" spans="1:8" x14ac:dyDescent="0.25">
      <c r="A7" s="29" t="s">
        <v>72</v>
      </c>
      <c r="C7" s="29" t="s">
        <v>84</v>
      </c>
      <c r="D7" s="29" t="s">
        <v>403</v>
      </c>
      <c r="E7" t="s">
        <v>571</v>
      </c>
      <c r="F7" s="29" t="s">
        <v>228</v>
      </c>
      <c r="G7" s="29" t="s">
        <v>229</v>
      </c>
      <c r="H7">
        <v>2</v>
      </c>
    </row>
    <row r="8" spans="1:8" x14ac:dyDescent="0.25">
      <c r="A8" s="29" t="s">
        <v>72</v>
      </c>
      <c r="C8" s="29" t="s">
        <v>85</v>
      </c>
      <c r="D8" s="29" t="s">
        <v>438</v>
      </c>
      <c r="E8" t="s">
        <v>571</v>
      </c>
      <c r="F8" s="29" t="s">
        <v>280</v>
      </c>
      <c r="G8" s="29" t="s">
        <v>220</v>
      </c>
      <c r="H8">
        <v>2</v>
      </c>
    </row>
    <row r="9" spans="1:8" x14ac:dyDescent="0.25">
      <c r="A9" s="29" t="s">
        <v>72</v>
      </c>
      <c r="C9" s="29" t="s">
        <v>86</v>
      </c>
      <c r="D9" s="29" t="s">
        <v>420</v>
      </c>
      <c r="E9" t="s">
        <v>571</v>
      </c>
      <c r="F9" s="29" t="s">
        <v>300</v>
      </c>
      <c r="G9" s="29" t="s">
        <v>60</v>
      </c>
      <c r="H9">
        <v>4</v>
      </c>
    </row>
    <row r="10" spans="1:8" x14ac:dyDescent="0.25">
      <c r="A10" s="29" t="s">
        <v>72</v>
      </c>
      <c r="C10" s="29" t="s">
        <v>87</v>
      </c>
      <c r="D10" s="29" t="s">
        <v>458</v>
      </c>
      <c r="E10" t="s">
        <v>560</v>
      </c>
      <c r="F10" s="29" t="s">
        <v>356</v>
      </c>
      <c r="G10" s="29" t="s">
        <v>246</v>
      </c>
      <c r="H10">
        <v>1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E95D8-8B65-41D8-ADE9-24D0E7ABE347}">
  <dimension ref="A1:H15"/>
  <sheetViews>
    <sheetView workbookViewId="0">
      <selection activeCell="E5" sqref="E5"/>
    </sheetView>
  </sheetViews>
  <sheetFormatPr defaultRowHeight="15" x14ac:dyDescent="0.25"/>
  <cols>
    <col min="1" max="1" width="27.7109375" bestFit="1" customWidth="1"/>
    <col min="2" max="2" width="11.140625" bestFit="1" customWidth="1"/>
    <col min="3" max="3" width="8.28515625" bestFit="1" customWidth="1"/>
    <col min="4" max="4" width="16" bestFit="1" customWidth="1"/>
    <col min="5" max="5" width="11.5703125" bestFit="1" customWidth="1"/>
    <col min="6" max="6" width="42.7109375" bestFit="1" customWidth="1"/>
    <col min="7" max="7" width="19.7109375" bestFit="1" customWidth="1"/>
    <col min="8" max="8" width="7.5703125" bestFit="1" customWidth="1"/>
  </cols>
  <sheetData>
    <row r="1" spans="1:8" x14ac:dyDescent="0.25">
      <c r="A1" t="s">
        <v>17</v>
      </c>
      <c r="B1" t="s">
        <v>18</v>
      </c>
      <c r="C1" t="s">
        <v>35</v>
      </c>
      <c r="D1" t="s">
        <v>29</v>
      </c>
      <c r="E1" t="s">
        <v>30</v>
      </c>
      <c r="F1" t="s">
        <v>31</v>
      </c>
      <c r="G1" t="s">
        <v>10</v>
      </c>
      <c r="H1" t="s">
        <v>26</v>
      </c>
    </row>
    <row r="2" spans="1:8" x14ac:dyDescent="0.25">
      <c r="A2" s="29" t="s">
        <v>22</v>
      </c>
      <c r="C2" s="29" t="s">
        <v>82</v>
      </c>
      <c r="D2" s="29" t="s">
        <v>398</v>
      </c>
      <c r="E2" t="s">
        <v>556</v>
      </c>
      <c r="F2" s="29" t="s">
        <v>142</v>
      </c>
      <c r="G2" s="29" t="s">
        <v>143</v>
      </c>
      <c r="H2">
        <v>5</v>
      </c>
    </row>
    <row r="3" spans="1:8" x14ac:dyDescent="0.25">
      <c r="A3" s="29" t="s">
        <v>22</v>
      </c>
      <c r="C3" s="29" t="s">
        <v>82</v>
      </c>
      <c r="D3" s="29" t="s">
        <v>401</v>
      </c>
      <c r="E3" t="s">
        <v>556</v>
      </c>
      <c r="F3" s="29" t="s">
        <v>151</v>
      </c>
      <c r="G3" s="29" t="s">
        <v>152</v>
      </c>
      <c r="H3">
        <v>6</v>
      </c>
    </row>
    <row r="4" spans="1:8" x14ac:dyDescent="0.25">
      <c r="A4" s="29" t="s">
        <v>22</v>
      </c>
      <c r="C4" s="29" t="s">
        <v>83</v>
      </c>
      <c r="D4" s="29" t="s">
        <v>390</v>
      </c>
      <c r="E4" t="s">
        <v>556</v>
      </c>
      <c r="F4" s="29" t="s">
        <v>163</v>
      </c>
      <c r="G4" s="29" t="s">
        <v>53</v>
      </c>
      <c r="H4">
        <v>3</v>
      </c>
    </row>
    <row r="5" spans="1:8" x14ac:dyDescent="0.25">
      <c r="A5" s="29" t="s">
        <v>22</v>
      </c>
      <c r="C5" s="29" t="s">
        <v>84</v>
      </c>
      <c r="D5" s="29" t="s">
        <v>390</v>
      </c>
      <c r="E5" t="s">
        <v>568</v>
      </c>
      <c r="F5" s="29" t="s">
        <v>194</v>
      </c>
      <c r="G5" s="29" t="s">
        <v>54</v>
      </c>
      <c r="H5">
        <v>1</v>
      </c>
    </row>
    <row r="6" spans="1:8" x14ac:dyDescent="0.25">
      <c r="A6" s="29" t="s">
        <v>22</v>
      </c>
      <c r="C6" s="29" t="s">
        <v>84</v>
      </c>
      <c r="D6" s="29" t="s">
        <v>426</v>
      </c>
      <c r="E6" t="s">
        <v>570</v>
      </c>
      <c r="F6" s="29" t="s">
        <v>219</v>
      </c>
      <c r="G6" s="29" t="s">
        <v>220</v>
      </c>
      <c r="H6">
        <v>2</v>
      </c>
    </row>
    <row r="7" spans="1:8" x14ac:dyDescent="0.25">
      <c r="A7" s="29" t="s">
        <v>22</v>
      </c>
      <c r="C7" s="29" t="s">
        <v>84</v>
      </c>
      <c r="D7" s="29" t="s">
        <v>428</v>
      </c>
      <c r="E7" t="s">
        <v>568</v>
      </c>
      <c r="F7" s="29" t="s">
        <v>498</v>
      </c>
      <c r="G7" s="29" t="s">
        <v>227</v>
      </c>
      <c r="H7">
        <v>3</v>
      </c>
    </row>
    <row r="8" spans="1:8" x14ac:dyDescent="0.25">
      <c r="A8" s="29" t="s">
        <v>22</v>
      </c>
      <c r="C8" s="29" t="s">
        <v>84</v>
      </c>
      <c r="D8" s="29" t="s">
        <v>540</v>
      </c>
      <c r="E8" t="s">
        <v>570</v>
      </c>
      <c r="F8" s="29" t="s">
        <v>500</v>
      </c>
      <c r="G8" s="29" t="s">
        <v>246</v>
      </c>
      <c r="H8">
        <v>1</v>
      </c>
    </row>
    <row r="9" spans="1:8" x14ac:dyDescent="0.25">
      <c r="A9" s="29" t="s">
        <v>22</v>
      </c>
      <c r="C9" s="29" t="s">
        <v>85</v>
      </c>
      <c r="D9" s="29" t="s">
        <v>433</v>
      </c>
      <c r="E9" t="s">
        <v>556</v>
      </c>
      <c r="F9" s="29" t="s">
        <v>257</v>
      </c>
      <c r="G9" s="29" t="s">
        <v>134</v>
      </c>
      <c r="H9">
        <v>6</v>
      </c>
    </row>
    <row r="10" spans="1:8" x14ac:dyDescent="0.25">
      <c r="A10" s="29" t="s">
        <v>22</v>
      </c>
      <c r="C10" s="29" t="s">
        <v>85</v>
      </c>
      <c r="D10" s="29" t="s">
        <v>439</v>
      </c>
      <c r="E10" t="s">
        <v>570</v>
      </c>
      <c r="F10" s="29" t="s">
        <v>281</v>
      </c>
      <c r="G10" s="29" t="s">
        <v>60</v>
      </c>
      <c r="H10">
        <v>4</v>
      </c>
    </row>
    <row r="11" spans="1:8" x14ac:dyDescent="0.25">
      <c r="A11" s="29" t="s">
        <v>22</v>
      </c>
      <c r="C11" s="29" t="s">
        <v>85</v>
      </c>
      <c r="D11" s="29" t="s">
        <v>441</v>
      </c>
      <c r="E11" t="s">
        <v>570</v>
      </c>
      <c r="F11" s="29" t="s">
        <v>290</v>
      </c>
      <c r="G11" s="29" t="s">
        <v>291</v>
      </c>
      <c r="H11">
        <v>2</v>
      </c>
    </row>
    <row r="12" spans="1:8" x14ac:dyDescent="0.25">
      <c r="A12" s="29" t="s">
        <v>22</v>
      </c>
      <c r="C12" s="29" t="s">
        <v>86</v>
      </c>
      <c r="D12" s="29" t="s">
        <v>447</v>
      </c>
      <c r="E12" t="s">
        <v>570</v>
      </c>
      <c r="F12" s="29" t="s">
        <v>619</v>
      </c>
      <c r="G12" s="29" t="s">
        <v>111</v>
      </c>
      <c r="H12">
        <v>6</v>
      </c>
    </row>
    <row r="13" spans="1:8" x14ac:dyDescent="0.25">
      <c r="A13" s="29" t="s">
        <v>22</v>
      </c>
      <c r="C13" s="29" t="s">
        <v>86</v>
      </c>
      <c r="D13" s="29" t="s">
        <v>446</v>
      </c>
      <c r="E13" t="s">
        <v>575</v>
      </c>
      <c r="F13" s="29" t="s">
        <v>328</v>
      </c>
      <c r="G13" s="29" t="s">
        <v>132</v>
      </c>
      <c r="H13">
        <v>4</v>
      </c>
    </row>
    <row r="14" spans="1:8" x14ac:dyDescent="0.25">
      <c r="A14" s="29" t="s">
        <v>22</v>
      </c>
      <c r="B14" s="124"/>
      <c r="C14" s="29" t="s">
        <v>86</v>
      </c>
      <c r="D14" s="29" t="s">
        <v>651</v>
      </c>
      <c r="E14" s="124" t="s">
        <v>666</v>
      </c>
      <c r="F14" s="29" t="s">
        <v>600</v>
      </c>
      <c r="G14" s="29" t="s">
        <v>295</v>
      </c>
      <c r="H14" s="124">
        <v>1</v>
      </c>
    </row>
    <row r="15" spans="1:8" x14ac:dyDescent="0.25">
      <c r="A15" s="29" t="s">
        <v>22</v>
      </c>
      <c r="B15" s="124"/>
      <c r="C15" s="29" t="s">
        <v>88</v>
      </c>
      <c r="D15" s="29" t="s">
        <v>543</v>
      </c>
      <c r="E15" s="124" t="s">
        <v>564</v>
      </c>
      <c r="F15" s="29" t="s">
        <v>673</v>
      </c>
      <c r="G15" s="29" t="s">
        <v>59</v>
      </c>
      <c r="H15" s="124">
        <v>3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CD9C3-321F-4F48-96E9-4903DF991547}">
  <dimension ref="A1:Y158"/>
  <sheetViews>
    <sheetView showGridLines="0" zoomScaleNormal="100" zoomScalePageLayoutView="40" workbookViewId="0">
      <selection activeCell="A4" sqref="A4:L4"/>
    </sheetView>
  </sheetViews>
  <sheetFormatPr defaultColWidth="0" defaultRowHeight="15" x14ac:dyDescent="0.25"/>
  <cols>
    <col min="1" max="1" width="39.28515625" style="65" customWidth="1"/>
    <col min="2" max="2" width="28" style="65" bestFit="1" customWidth="1"/>
    <col min="3" max="3" width="12.7109375" style="65" bestFit="1" customWidth="1"/>
    <col min="4" max="4" width="16" style="65" bestFit="1" customWidth="1"/>
    <col min="5" max="5" width="14.140625" style="65" bestFit="1" customWidth="1"/>
    <col min="6" max="6" width="81.140625" style="65" bestFit="1" customWidth="1"/>
    <col min="7" max="7" width="23.85546875" style="65" bestFit="1" customWidth="1"/>
    <col min="8" max="8" width="11.85546875" style="65" bestFit="1" customWidth="1"/>
    <col min="9" max="9" width="19.140625" style="65" bestFit="1" customWidth="1"/>
    <col min="10" max="10" width="17.42578125" style="65" bestFit="1" customWidth="1"/>
    <col min="11" max="11" width="17.42578125" style="65" hidden="1" customWidth="1"/>
    <col min="12" max="13" width="12.85546875" style="65" hidden="1" customWidth="1"/>
    <col min="14" max="14" width="11.5703125" style="65" hidden="1" customWidth="1"/>
    <col min="15" max="17" width="5" style="65" bestFit="1" customWidth="1"/>
    <col min="18" max="18" width="0" style="65" hidden="1" customWidth="1"/>
    <col min="19" max="19" width="2.85546875" style="65" hidden="1" customWidth="1"/>
    <col min="20" max="25" width="0" style="65" hidden="1" customWidth="1"/>
    <col min="26" max="16384" width="9.140625" style="65" hidden="1"/>
  </cols>
  <sheetData>
    <row r="1" spans="1:21" ht="86.25" customHeight="1" x14ac:dyDescent="0.25">
      <c r="A1" s="223"/>
      <c r="B1" s="223"/>
      <c r="C1" s="223"/>
      <c r="D1" s="223"/>
      <c r="E1" s="223"/>
      <c r="F1" s="223"/>
      <c r="G1" s="223"/>
      <c r="H1" s="223"/>
      <c r="I1" s="97"/>
      <c r="J1" s="97"/>
      <c r="K1" s="97"/>
      <c r="L1" s="82"/>
      <c r="M1" s="82"/>
      <c r="N1" s="82"/>
      <c r="O1" s="82"/>
      <c r="P1" s="82"/>
      <c r="Q1" s="82"/>
      <c r="R1" s="30"/>
      <c r="S1" s="30"/>
      <c r="T1" s="30"/>
      <c r="U1" s="30"/>
    </row>
    <row r="2" spans="1:21" ht="15" customHeight="1" x14ac:dyDescent="0.25">
      <c r="A2" s="224" t="s">
        <v>455</v>
      </c>
      <c r="B2" s="224"/>
      <c r="C2" s="224"/>
      <c r="D2" s="224"/>
      <c r="E2" s="224"/>
      <c r="F2" s="224"/>
      <c r="G2" s="224"/>
      <c r="H2" s="224"/>
      <c r="I2" s="96"/>
      <c r="J2" s="96"/>
      <c r="K2" s="96"/>
      <c r="L2" s="71"/>
      <c r="M2" s="71"/>
      <c r="N2" s="71"/>
      <c r="O2" s="45">
        <f>COUNTA(Calendario_Attività_Giovanile[Tipologia])</f>
        <v>457</v>
      </c>
      <c r="P2" s="45">
        <f>COUNTA(Calendario_Attività_Giovanile[Tipologia])</f>
        <v>457</v>
      </c>
      <c r="Q2" s="45">
        <f>COUNTA(Calendario_Attività_Giovanile[Tipologia])</f>
        <v>457</v>
      </c>
      <c r="R2" s="45" t="str">
        <f>IF(Q2=Q3,"","1")</f>
        <v/>
      </c>
      <c r="S2" s="4" t="str">
        <f>IF(R2=R3,"","1")</f>
        <v/>
      </c>
      <c r="T2" s="30"/>
      <c r="U2" s="30"/>
    </row>
    <row r="3" spans="1:21" ht="2.25" customHeight="1" x14ac:dyDescent="0.25">
      <c r="A3" s="224"/>
      <c r="B3" s="224"/>
      <c r="C3" s="224"/>
      <c r="D3" s="224"/>
      <c r="E3" s="224"/>
      <c r="F3" s="224"/>
      <c r="G3" s="224"/>
      <c r="H3" s="224"/>
      <c r="I3" s="96"/>
      <c r="J3" s="96"/>
      <c r="K3" s="96"/>
      <c r="L3" s="71"/>
      <c r="M3" s="71"/>
      <c r="N3" s="71"/>
      <c r="O3" s="45">
        <f>SUBTOTAL(3,Calendario_Attività_Giovanile[Tipologia])</f>
        <v>457</v>
      </c>
      <c r="P3" s="45">
        <f>SUBTOTAL(3,Calendario_Attività_Giovanile[Tipologia])</f>
        <v>457</v>
      </c>
      <c r="Q3" s="45">
        <f>SUBTOTAL(3,Calendario_Attività_Giovanile[Tipologia])</f>
        <v>457</v>
      </c>
      <c r="R3" s="45"/>
      <c r="S3" s="4"/>
      <c r="T3" s="30"/>
      <c r="U3" s="30"/>
    </row>
    <row r="4" spans="1:21" ht="15" customHeight="1" x14ac:dyDescent="0.25">
      <c r="A4" s="222" t="s">
        <v>686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63"/>
      <c r="N4" s="63"/>
      <c r="O4" s="63"/>
      <c r="P4" s="63"/>
      <c r="Q4" s="63"/>
      <c r="R4" s="63"/>
      <c r="S4" s="33"/>
      <c r="T4" s="67"/>
      <c r="U4" s="67"/>
    </row>
    <row r="5" spans="1:21" ht="13.5" hidden="1" customHeight="1" x14ac:dyDescent="0.25">
      <c r="A5" s="69"/>
      <c r="B5" s="19"/>
      <c r="C5" s="20"/>
      <c r="D5" s="70"/>
      <c r="E5" s="70"/>
      <c r="F5" s="70"/>
      <c r="G5" s="70"/>
      <c r="H5" s="70"/>
      <c r="I5" s="70"/>
      <c r="J5" s="70"/>
      <c r="K5" s="70"/>
      <c r="L5" s="68"/>
      <c r="M5" s="68"/>
      <c r="N5" s="68"/>
      <c r="O5" s="68"/>
      <c r="P5" s="68"/>
      <c r="Q5" s="68"/>
      <c r="R5" s="221" t="str">
        <f>IF(SUM(V7:V849)=0,"","RIQUADRO ERRORE")</f>
        <v/>
      </c>
      <c r="S5" s="221"/>
      <c r="T5" s="221"/>
      <c r="U5" s="221"/>
    </row>
    <row r="6" spans="1:21" s="66" customFormat="1" ht="21" x14ac:dyDescent="0.25">
      <c r="A6" s="85" t="s">
        <v>17</v>
      </c>
      <c r="B6" s="86" t="s">
        <v>18</v>
      </c>
      <c r="C6" s="86" t="s">
        <v>35</v>
      </c>
      <c r="D6" s="117" t="s">
        <v>456</v>
      </c>
      <c r="E6" s="117" t="s">
        <v>577</v>
      </c>
      <c r="F6" s="86" t="s">
        <v>31</v>
      </c>
      <c r="G6" s="86" t="s">
        <v>10</v>
      </c>
      <c r="H6" s="86" t="s">
        <v>26</v>
      </c>
      <c r="I6" s="72" t="s">
        <v>576</v>
      </c>
      <c r="J6" s="73" t="s">
        <v>454</v>
      </c>
      <c r="P6" s="81">
        <v>1</v>
      </c>
    </row>
    <row r="7" spans="1:21" ht="18.75" x14ac:dyDescent="0.25">
      <c r="A7" s="87" t="s">
        <v>36</v>
      </c>
      <c r="B7" s="94"/>
      <c r="C7" s="88" t="s">
        <v>81</v>
      </c>
      <c r="D7" s="120" t="s">
        <v>96</v>
      </c>
      <c r="E7" s="121" t="s">
        <v>560</v>
      </c>
      <c r="F7" s="120" t="s">
        <v>117</v>
      </c>
      <c r="G7" s="120" t="s">
        <v>118</v>
      </c>
      <c r="H7" s="121">
        <v>6</v>
      </c>
      <c r="I7" s="115">
        <f t="shared" ref="I7:I38" si="0">IF(A7=A6,"",1)</f>
        <v>1</v>
      </c>
      <c r="J7" s="93">
        <f t="shared" ref="J7:J38" si="1">IF(C7=C6,"",1)</f>
        <v>1</v>
      </c>
      <c r="L7" s="65" t="str">
        <f>IF(A7=A6,3,"")</f>
        <v/>
      </c>
    </row>
    <row r="8" spans="1:21" ht="18.75" x14ac:dyDescent="0.25">
      <c r="A8" s="87" t="s">
        <v>36</v>
      </c>
      <c r="B8" s="94"/>
      <c r="C8" s="88" t="s">
        <v>81</v>
      </c>
      <c r="D8" s="118" t="s">
        <v>96</v>
      </c>
      <c r="E8" s="119" t="s">
        <v>560</v>
      </c>
      <c r="F8" s="118" t="s">
        <v>119</v>
      </c>
      <c r="G8" s="118" t="s">
        <v>120</v>
      </c>
      <c r="H8" s="119">
        <v>7</v>
      </c>
      <c r="I8" s="116" t="str">
        <f t="shared" si="0"/>
        <v/>
      </c>
      <c r="J8" s="74" t="str">
        <f t="shared" si="1"/>
        <v/>
      </c>
    </row>
    <row r="9" spans="1:21" ht="18.75" x14ac:dyDescent="0.25">
      <c r="A9" s="87" t="s">
        <v>36</v>
      </c>
      <c r="B9" s="94"/>
      <c r="C9" s="88" t="s">
        <v>86</v>
      </c>
      <c r="D9" s="118" t="s">
        <v>445</v>
      </c>
      <c r="E9" s="119" t="s">
        <v>573</v>
      </c>
      <c r="F9" s="118" t="s">
        <v>322</v>
      </c>
      <c r="G9" s="118" t="s">
        <v>186</v>
      </c>
      <c r="H9" s="119">
        <v>1</v>
      </c>
      <c r="I9" s="116" t="str">
        <f t="shared" si="0"/>
        <v/>
      </c>
      <c r="J9" s="74">
        <f t="shared" si="1"/>
        <v>1</v>
      </c>
    </row>
    <row r="10" spans="1:21" ht="18.75" x14ac:dyDescent="0.25">
      <c r="A10" s="87" t="s">
        <v>36</v>
      </c>
      <c r="B10" s="94"/>
      <c r="C10" s="88" t="s">
        <v>86</v>
      </c>
      <c r="D10" s="118" t="s">
        <v>445</v>
      </c>
      <c r="E10" s="119" t="s">
        <v>573</v>
      </c>
      <c r="F10" s="118" t="s">
        <v>323</v>
      </c>
      <c r="G10" s="118" t="s">
        <v>62</v>
      </c>
      <c r="H10" s="119">
        <v>3</v>
      </c>
      <c r="I10" s="116" t="str">
        <f t="shared" si="0"/>
        <v/>
      </c>
      <c r="J10" s="74" t="str">
        <f t="shared" si="1"/>
        <v/>
      </c>
    </row>
    <row r="11" spans="1:21" ht="18.75" x14ac:dyDescent="0.25">
      <c r="A11" s="87" t="s">
        <v>21</v>
      </c>
      <c r="B11" s="94"/>
      <c r="C11" s="88" t="s">
        <v>83</v>
      </c>
      <c r="D11" s="118" t="s">
        <v>539</v>
      </c>
      <c r="E11" s="119" t="s">
        <v>559</v>
      </c>
      <c r="F11" s="118" t="s">
        <v>534</v>
      </c>
      <c r="G11" s="118" t="s">
        <v>279</v>
      </c>
      <c r="H11" s="119">
        <v>3</v>
      </c>
      <c r="I11" s="116">
        <f t="shared" si="0"/>
        <v>1</v>
      </c>
      <c r="J11" s="74">
        <f t="shared" si="1"/>
        <v>1</v>
      </c>
    </row>
    <row r="12" spans="1:21" ht="18.75" x14ac:dyDescent="0.25">
      <c r="A12" s="87" t="s">
        <v>21</v>
      </c>
      <c r="B12" s="94"/>
      <c r="C12" s="88" t="s">
        <v>83</v>
      </c>
      <c r="D12" s="118" t="s">
        <v>539</v>
      </c>
      <c r="E12" s="119" t="s">
        <v>559</v>
      </c>
      <c r="F12" s="118" t="s">
        <v>535</v>
      </c>
      <c r="G12" s="118" t="s">
        <v>279</v>
      </c>
      <c r="H12" s="119">
        <v>3</v>
      </c>
      <c r="I12" s="116" t="str">
        <f t="shared" si="0"/>
        <v/>
      </c>
      <c r="J12" s="74" t="str">
        <f t="shared" si="1"/>
        <v/>
      </c>
    </row>
    <row r="13" spans="1:21" ht="18.75" x14ac:dyDescent="0.25">
      <c r="A13" s="87" t="s">
        <v>21</v>
      </c>
      <c r="B13" s="94"/>
      <c r="C13" s="88" t="s">
        <v>83</v>
      </c>
      <c r="D13" s="118" t="s">
        <v>407</v>
      </c>
      <c r="E13" s="119" t="s">
        <v>562</v>
      </c>
      <c r="F13" s="118" t="s">
        <v>166</v>
      </c>
      <c r="G13" s="118" t="s">
        <v>123</v>
      </c>
      <c r="H13" s="119">
        <v>1</v>
      </c>
      <c r="I13" s="116" t="str">
        <f t="shared" si="0"/>
        <v/>
      </c>
      <c r="J13" s="74" t="str">
        <f t="shared" si="1"/>
        <v/>
      </c>
    </row>
    <row r="14" spans="1:21" ht="18.75" x14ac:dyDescent="0.25">
      <c r="A14" s="87" t="s">
        <v>21</v>
      </c>
      <c r="B14" s="94"/>
      <c r="C14" s="88" t="s">
        <v>83</v>
      </c>
      <c r="D14" s="118" t="s">
        <v>407</v>
      </c>
      <c r="E14" s="119" t="s">
        <v>562</v>
      </c>
      <c r="F14" s="118" t="s">
        <v>167</v>
      </c>
      <c r="G14" s="118" t="s">
        <v>168</v>
      </c>
      <c r="H14" s="119">
        <v>2</v>
      </c>
      <c r="I14" s="116" t="str">
        <f t="shared" si="0"/>
        <v/>
      </c>
      <c r="J14" s="74" t="str">
        <f t="shared" si="1"/>
        <v/>
      </c>
    </row>
    <row r="15" spans="1:21" ht="18.75" x14ac:dyDescent="0.25">
      <c r="A15" s="87" t="s">
        <v>21</v>
      </c>
      <c r="B15" s="94"/>
      <c r="C15" s="88" t="s">
        <v>83</v>
      </c>
      <c r="D15" s="118" t="s">
        <v>415</v>
      </c>
      <c r="E15" s="119" t="s">
        <v>567</v>
      </c>
      <c r="F15" s="118" t="s">
        <v>185</v>
      </c>
      <c r="G15" s="118" t="s">
        <v>186</v>
      </c>
      <c r="H15" s="119">
        <v>1</v>
      </c>
      <c r="I15" s="116" t="str">
        <f t="shared" si="0"/>
        <v/>
      </c>
      <c r="J15" s="74" t="str">
        <f t="shared" si="1"/>
        <v/>
      </c>
    </row>
    <row r="16" spans="1:21" ht="18.75" x14ac:dyDescent="0.25">
      <c r="A16" s="87" t="s">
        <v>21</v>
      </c>
      <c r="B16" s="94"/>
      <c r="C16" s="88" t="s">
        <v>83</v>
      </c>
      <c r="D16" s="118" t="s">
        <v>415</v>
      </c>
      <c r="E16" s="119" t="s">
        <v>567</v>
      </c>
      <c r="F16" s="118" t="s">
        <v>187</v>
      </c>
      <c r="G16" s="118" t="s">
        <v>188</v>
      </c>
      <c r="H16" s="119">
        <v>2</v>
      </c>
      <c r="I16" s="116" t="str">
        <f t="shared" si="0"/>
        <v/>
      </c>
      <c r="J16" s="74" t="str">
        <f t="shared" si="1"/>
        <v/>
      </c>
    </row>
    <row r="17" spans="1:10" ht="18.75" x14ac:dyDescent="0.25">
      <c r="A17" s="87" t="s">
        <v>21</v>
      </c>
      <c r="B17" s="94"/>
      <c r="C17" s="88" t="s">
        <v>83</v>
      </c>
      <c r="D17" s="118" t="s">
        <v>80</v>
      </c>
      <c r="E17" s="119" t="s">
        <v>80</v>
      </c>
      <c r="F17" s="118" t="s">
        <v>173</v>
      </c>
      <c r="G17" s="118" t="s">
        <v>174</v>
      </c>
      <c r="H17" s="119">
        <v>2</v>
      </c>
      <c r="I17" s="116" t="str">
        <f t="shared" si="0"/>
        <v/>
      </c>
      <c r="J17" s="74" t="str">
        <f t="shared" si="1"/>
        <v/>
      </c>
    </row>
    <row r="18" spans="1:10" ht="18.75" x14ac:dyDescent="0.25">
      <c r="A18" s="87" t="s">
        <v>21</v>
      </c>
      <c r="B18" s="94"/>
      <c r="C18" s="88" t="s">
        <v>83</v>
      </c>
      <c r="D18" s="118" t="s">
        <v>80</v>
      </c>
      <c r="E18" s="119" t="s">
        <v>80</v>
      </c>
      <c r="F18" s="118" t="s">
        <v>175</v>
      </c>
      <c r="G18" s="118" t="s">
        <v>174</v>
      </c>
      <c r="H18" s="119">
        <v>2</v>
      </c>
      <c r="I18" s="116" t="str">
        <f t="shared" si="0"/>
        <v/>
      </c>
      <c r="J18" s="74" t="str">
        <f t="shared" si="1"/>
        <v/>
      </c>
    </row>
    <row r="19" spans="1:10" ht="18.75" x14ac:dyDescent="0.25">
      <c r="A19" s="87" t="s">
        <v>21</v>
      </c>
      <c r="B19" s="94"/>
      <c r="C19" s="88" t="s">
        <v>84</v>
      </c>
      <c r="D19" s="118" t="s">
        <v>423</v>
      </c>
      <c r="E19" s="119" t="s">
        <v>569</v>
      </c>
      <c r="F19" s="118" t="s">
        <v>207</v>
      </c>
      <c r="G19" s="118" t="s">
        <v>208</v>
      </c>
      <c r="H19" s="119">
        <v>1</v>
      </c>
      <c r="I19" s="116" t="str">
        <f t="shared" si="0"/>
        <v/>
      </c>
      <c r="J19" s="74">
        <f t="shared" si="1"/>
        <v>1</v>
      </c>
    </row>
    <row r="20" spans="1:10" ht="18.75" x14ac:dyDescent="0.25">
      <c r="A20" s="87" t="s">
        <v>21</v>
      </c>
      <c r="B20" s="94"/>
      <c r="C20" s="88" t="s">
        <v>84</v>
      </c>
      <c r="D20" s="118" t="s">
        <v>427</v>
      </c>
      <c r="E20" s="119" t="s">
        <v>560</v>
      </c>
      <c r="F20" s="118" t="s">
        <v>223</v>
      </c>
      <c r="G20" s="118" t="s">
        <v>50</v>
      </c>
      <c r="H20" s="119">
        <v>6</v>
      </c>
      <c r="I20" s="116" t="str">
        <f t="shared" si="0"/>
        <v/>
      </c>
      <c r="J20" s="74" t="str">
        <f t="shared" si="1"/>
        <v/>
      </c>
    </row>
    <row r="21" spans="1:10" ht="18.75" x14ac:dyDescent="0.25">
      <c r="A21" s="87" t="s">
        <v>21</v>
      </c>
      <c r="B21" s="94"/>
      <c r="C21" s="88" t="s">
        <v>84</v>
      </c>
      <c r="D21" s="118" t="s">
        <v>540</v>
      </c>
      <c r="E21" s="119" t="s">
        <v>570</v>
      </c>
      <c r="F21" s="118" t="s">
        <v>247</v>
      </c>
      <c r="G21" s="118" t="s">
        <v>248</v>
      </c>
      <c r="H21" s="119">
        <v>1</v>
      </c>
      <c r="I21" s="116" t="str">
        <f t="shared" si="0"/>
        <v/>
      </c>
      <c r="J21" s="74" t="str">
        <f t="shared" si="1"/>
        <v/>
      </c>
    </row>
    <row r="22" spans="1:10" ht="18.75" x14ac:dyDescent="0.25">
      <c r="A22" s="87" t="s">
        <v>21</v>
      </c>
      <c r="B22" s="94"/>
      <c r="C22" s="88" t="s">
        <v>84</v>
      </c>
      <c r="D22" s="118" t="s">
        <v>540</v>
      </c>
      <c r="E22" s="119" t="s">
        <v>570</v>
      </c>
      <c r="F22" s="118" t="s">
        <v>249</v>
      </c>
      <c r="G22" s="118" t="s">
        <v>248</v>
      </c>
      <c r="H22" s="119">
        <v>1</v>
      </c>
      <c r="I22" s="116" t="str">
        <f t="shared" si="0"/>
        <v/>
      </c>
      <c r="J22" s="74" t="str">
        <f t="shared" si="1"/>
        <v/>
      </c>
    </row>
    <row r="23" spans="1:10" ht="18.75" x14ac:dyDescent="0.25">
      <c r="A23" s="87" t="s">
        <v>21</v>
      </c>
      <c r="B23" s="94"/>
      <c r="C23" s="88" t="s">
        <v>85</v>
      </c>
      <c r="D23" s="118" t="s">
        <v>541</v>
      </c>
      <c r="E23" s="119" t="s">
        <v>572</v>
      </c>
      <c r="F23" s="118" t="s">
        <v>262</v>
      </c>
      <c r="G23" s="118" t="s">
        <v>246</v>
      </c>
      <c r="H23" s="119">
        <v>1</v>
      </c>
      <c r="I23" s="116" t="str">
        <f t="shared" si="0"/>
        <v/>
      </c>
      <c r="J23" s="74">
        <f t="shared" si="1"/>
        <v>1</v>
      </c>
    </row>
    <row r="24" spans="1:10" ht="18.75" x14ac:dyDescent="0.25">
      <c r="A24" s="87" t="s">
        <v>21</v>
      </c>
      <c r="B24" s="94"/>
      <c r="C24" s="88" t="s">
        <v>85</v>
      </c>
      <c r="D24" s="118" t="s">
        <v>541</v>
      </c>
      <c r="E24" s="119" t="s">
        <v>572</v>
      </c>
      <c r="F24" s="118" t="s">
        <v>266</v>
      </c>
      <c r="G24" s="118" t="s">
        <v>253</v>
      </c>
      <c r="H24" s="119">
        <v>6</v>
      </c>
      <c r="I24" s="116" t="str">
        <f t="shared" si="0"/>
        <v/>
      </c>
      <c r="J24" s="74" t="str">
        <f t="shared" si="1"/>
        <v/>
      </c>
    </row>
    <row r="25" spans="1:10" ht="18.75" x14ac:dyDescent="0.25">
      <c r="A25" s="87" t="s">
        <v>21</v>
      </c>
      <c r="B25" s="94"/>
      <c r="C25" s="88" t="s">
        <v>85</v>
      </c>
      <c r="D25" s="118" t="s">
        <v>436</v>
      </c>
      <c r="E25" s="119" t="s">
        <v>571</v>
      </c>
      <c r="F25" s="118" t="s">
        <v>271</v>
      </c>
      <c r="G25" s="118" t="s">
        <v>59</v>
      </c>
      <c r="H25" s="119">
        <v>3</v>
      </c>
      <c r="I25" s="116" t="str">
        <f t="shared" si="0"/>
        <v/>
      </c>
      <c r="J25" s="74" t="str">
        <f t="shared" si="1"/>
        <v/>
      </c>
    </row>
    <row r="26" spans="1:10" ht="18.75" x14ac:dyDescent="0.25">
      <c r="A26" s="87" t="s">
        <v>21</v>
      </c>
      <c r="B26" s="94"/>
      <c r="C26" s="88" t="s">
        <v>85</v>
      </c>
      <c r="D26" s="118" t="s">
        <v>436</v>
      </c>
      <c r="E26" s="119" t="s">
        <v>571</v>
      </c>
      <c r="F26" s="118" t="s">
        <v>272</v>
      </c>
      <c r="G26" s="118" t="s">
        <v>59</v>
      </c>
      <c r="H26" s="119">
        <v>3</v>
      </c>
      <c r="I26" s="116" t="str">
        <f t="shared" si="0"/>
        <v/>
      </c>
      <c r="J26" s="74" t="str">
        <f t="shared" si="1"/>
        <v/>
      </c>
    </row>
    <row r="27" spans="1:10" ht="18.75" x14ac:dyDescent="0.25">
      <c r="A27" s="87" t="s">
        <v>21</v>
      </c>
      <c r="B27" s="94"/>
      <c r="C27" s="88" t="s">
        <v>85</v>
      </c>
      <c r="D27" s="118" t="s">
        <v>401</v>
      </c>
      <c r="E27" s="119" t="s">
        <v>556</v>
      </c>
      <c r="F27" s="118" t="s">
        <v>277</v>
      </c>
      <c r="G27" s="118" t="s">
        <v>59</v>
      </c>
      <c r="H27" s="119">
        <v>3</v>
      </c>
      <c r="I27" s="116" t="str">
        <f t="shared" si="0"/>
        <v/>
      </c>
      <c r="J27" s="74" t="str">
        <f t="shared" si="1"/>
        <v/>
      </c>
    </row>
    <row r="28" spans="1:10" ht="18.75" x14ac:dyDescent="0.25">
      <c r="A28" s="87" t="s">
        <v>21</v>
      </c>
      <c r="B28" s="94"/>
      <c r="C28" s="88" t="s">
        <v>85</v>
      </c>
      <c r="D28" s="118" t="s">
        <v>542</v>
      </c>
      <c r="E28" s="119" t="s">
        <v>560</v>
      </c>
      <c r="F28" s="118" t="s">
        <v>297</v>
      </c>
      <c r="G28" s="118" t="s">
        <v>298</v>
      </c>
      <c r="H28" s="119">
        <v>6</v>
      </c>
      <c r="I28" s="116" t="str">
        <f t="shared" si="0"/>
        <v/>
      </c>
      <c r="J28" s="74" t="str">
        <f t="shared" si="1"/>
        <v/>
      </c>
    </row>
    <row r="29" spans="1:10" ht="18.75" x14ac:dyDescent="0.25">
      <c r="A29" s="87" t="s">
        <v>21</v>
      </c>
      <c r="B29" s="94"/>
      <c r="C29" s="88" t="s">
        <v>86</v>
      </c>
      <c r="D29" s="118" t="s">
        <v>444</v>
      </c>
      <c r="E29" s="119" t="s">
        <v>574</v>
      </c>
      <c r="F29" s="118" t="s">
        <v>316</v>
      </c>
      <c r="G29" s="118" t="s">
        <v>250</v>
      </c>
      <c r="H29" s="119">
        <v>5</v>
      </c>
      <c r="I29" s="116" t="str">
        <f t="shared" si="0"/>
        <v/>
      </c>
      <c r="J29" s="74">
        <f t="shared" si="1"/>
        <v>1</v>
      </c>
    </row>
    <row r="30" spans="1:10" ht="18.75" x14ac:dyDescent="0.25">
      <c r="A30" s="87" t="s">
        <v>21</v>
      </c>
      <c r="B30" s="94"/>
      <c r="C30" s="88" t="s">
        <v>86</v>
      </c>
      <c r="D30" s="118" t="s">
        <v>444</v>
      </c>
      <c r="E30" s="119" t="s">
        <v>574</v>
      </c>
      <c r="F30" s="118" t="s">
        <v>317</v>
      </c>
      <c r="G30" s="118" t="s">
        <v>217</v>
      </c>
      <c r="H30" s="119">
        <v>5</v>
      </c>
      <c r="I30" s="116" t="str">
        <f t="shared" si="0"/>
        <v/>
      </c>
      <c r="J30" s="74" t="str">
        <f t="shared" si="1"/>
        <v/>
      </c>
    </row>
    <row r="31" spans="1:10" ht="18.75" x14ac:dyDescent="0.25">
      <c r="A31" s="87" t="s">
        <v>21</v>
      </c>
      <c r="B31" s="94"/>
      <c r="C31" s="88" t="s">
        <v>86</v>
      </c>
      <c r="D31" s="118" t="s">
        <v>444</v>
      </c>
      <c r="E31" s="119" t="s">
        <v>574</v>
      </c>
      <c r="F31" s="118" t="s">
        <v>318</v>
      </c>
      <c r="G31" s="118" t="s">
        <v>319</v>
      </c>
      <c r="H31" s="119">
        <v>5</v>
      </c>
      <c r="I31" s="116" t="str">
        <f t="shared" si="0"/>
        <v/>
      </c>
      <c r="J31" s="74" t="str">
        <f t="shared" si="1"/>
        <v/>
      </c>
    </row>
    <row r="32" spans="1:10" ht="18.75" x14ac:dyDescent="0.25">
      <c r="A32" s="87" t="s">
        <v>21</v>
      </c>
      <c r="B32" s="94"/>
      <c r="C32" s="88" t="s">
        <v>87</v>
      </c>
      <c r="D32" s="118" t="s">
        <v>434</v>
      </c>
      <c r="E32" s="119" t="s">
        <v>572</v>
      </c>
      <c r="F32" s="118" t="s">
        <v>333</v>
      </c>
      <c r="G32" s="118" t="s">
        <v>135</v>
      </c>
      <c r="H32" s="119">
        <v>1</v>
      </c>
      <c r="I32" s="116" t="str">
        <f t="shared" si="0"/>
        <v/>
      </c>
      <c r="J32" s="74">
        <f t="shared" si="1"/>
        <v>1</v>
      </c>
    </row>
    <row r="33" spans="1:10" ht="18.75" x14ac:dyDescent="0.25">
      <c r="A33" s="87" t="s">
        <v>21</v>
      </c>
      <c r="B33" s="94"/>
      <c r="C33" s="88" t="s">
        <v>87</v>
      </c>
      <c r="D33" s="118" t="s">
        <v>434</v>
      </c>
      <c r="E33" s="119" t="s">
        <v>572</v>
      </c>
      <c r="F33" s="118" t="s">
        <v>335</v>
      </c>
      <c r="G33" s="118" t="s">
        <v>298</v>
      </c>
      <c r="H33" s="119">
        <v>6</v>
      </c>
      <c r="I33" s="116" t="str">
        <f t="shared" si="0"/>
        <v/>
      </c>
      <c r="J33" s="74" t="str">
        <f t="shared" si="1"/>
        <v/>
      </c>
    </row>
    <row r="34" spans="1:10" ht="18.75" x14ac:dyDescent="0.25">
      <c r="A34" s="87" t="s">
        <v>21</v>
      </c>
      <c r="B34" s="94"/>
      <c r="C34" s="88" t="s">
        <v>87</v>
      </c>
      <c r="D34" s="118" t="s">
        <v>435</v>
      </c>
      <c r="E34" s="119" t="s">
        <v>559</v>
      </c>
      <c r="F34" s="118" t="s">
        <v>336</v>
      </c>
      <c r="G34" s="118" t="s">
        <v>54</v>
      </c>
      <c r="H34" s="119">
        <v>1</v>
      </c>
      <c r="I34" s="116" t="str">
        <f t="shared" si="0"/>
        <v/>
      </c>
      <c r="J34" s="74" t="str">
        <f t="shared" si="1"/>
        <v/>
      </c>
    </row>
    <row r="35" spans="1:10" ht="18.75" x14ac:dyDescent="0.25">
      <c r="A35" s="87" t="s">
        <v>21</v>
      </c>
      <c r="B35" s="94"/>
      <c r="C35" s="88" t="s">
        <v>87</v>
      </c>
      <c r="D35" s="118" t="s">
        <v>435</v>
      </c>
      <c r="E35" s="119" t="s">
        <v>559</v>
      </c>
      <c r="F35" s="118" t="s">
        <v>337</v>
      </c>
      <c r="G35" s="118" t="s">
        <v>199</v>
      </c>
      <c r="H35" s="119">
        <v>4</v>
      </c>
      <c r="I35" s="116" t="str">
        <f t="shared" si="0"/>
        <v/>
      </c>
      <c r="J35" s="74" t="str">
        <f t="shared" si="1"/>
        <v/>
      </c>
    </row>
    <row r="36" spans="1:10" ht="18.75" x14ac:dyDescent="0.25">
      <c r="A36" s="87" t="s">
        <v>21</v>
      </c>
      <c r="B36" s="94"/>
      <c r="C36" s="88" t="s">
        <v>87</v>
      </c>
      <c r="D36" s="118" t="s">
        <v>398</v>
      </c>
      <c r="E36" s="119" t="s">
        <v>561</v>
      </c>
      <c r="F36" s="118" t="s">
        <v>338</v>
      </c>
      <c r="G36" s="118" t="s">
        <v>201</v>
      </c>
      <c r="H36" s="119">
        <v>4</v>
      </c>
      <c r="I36" s="116" t="str">
        <f t="shared" si="0"/>
        <v/>
      </c>
      <c r="J36" s="74" t="str">
        <f t="shared" si="1"/>
        <v/>
      </c>
    </row>
    <row r="37" spans="1:10" ht="18.75" x14ac:dyDescent="0.25">
      <c r="A37" s="87" t="s">
        <v>21</v>
      </c>
      <c r="B37" s="94"/>
      <c r="C37" s="88" t="s">
        <v>87</v>
      </c>
      <c r="D37" s="118" t="s">
        <v>448</v>
      </c>
      <c r="E37" s="119" t="s">
        <v>569</v>
      </c>
      <c r="F37" s="118" t="s">
        <v>342</v>
      </c>
      <c r="G37" s="118" t="s">
        <v>132</v>
      </c>
      <c r="H37" s="119">
        <v>4</v>
      </c>
      <c r="I37" s="116" t="str">
        <f t="shared" si="0"/>
        <v/>
      </c>
      <c r="J37" s="74" t="str">
        <f t="shared" si="1"/>
        <v/>
      </c>
    </row>
    <row r="38" spans="1:10" ht="18.75" x14ac:dyDescent="0.25">
      <c r="A38" s="87" t="s">
        <v>21</v>
      </c>
      <c r="B38" s="94"/>
      <c r="C38" s="88" t="s">
        <v>88</v>
      </c>
      <c r="D38" s="118" t="s">
        <v>436</v>
      </c>
      <c r="E38" s="119" t="s">
        <v>559</v>
      </c>
      <c r="F38" s="118" t="s">
        <v>536</v>
      </c>
      <c r="G38" s="118" t="s">
        <v>220</v>
      </c>
      <c r="H38" s="119">
        <v>2</v>
      </c>
      <c r="I38" s="116" t="str">
        <f t="shared" si="0"/>
        <v/>
      </c>
      <c r="J38" s="74">
        <f t="shared" si="1"/>
        <v>1</v>
      </c>
    </row>
    <row r="39" spans="1:10" ht="18.75" x14ac:dyDescent="0.25">
      <c r="A39" s="87" t="s">
        <v>21</v>
      </c>
      <c r="B39" s="94"/>
      <c r="C39" s="88" t="s">
        <v>88</v>
      </c>
      <c r="D39" s="118" t="s">
        <v>436</v>
      </c>
      <c r="E39" s="119" t="s">
        <v>559</v>
      </c>
      <c r="F39" s="118" t="s">
        <v>537</v>
      </c>
      <c r="G39" s="118" t="s">
        <v>220</v>
      </c>
      <c r="H39" s="119">
        <v>2</v>
      </c>
      <c r="I39" s="116" t="str">
        <f t="shared" ref="I39:I70" si="2">IF(A39=A38,"",1)</f>
        <v/>
      </c>
      <c r="J39" s="74" t="str">
        <f t="shared" ref="J39:J70" si="3">IF(C39=C38,"",1)</f>
        <v/>
      </c>
    </row>
    <row r="40" spans="1:10" ht="18.75" x14ac:dyDescent="0.25">
      <c r="A40" s="87" t="s">
        <v>72</v>
      </c>
      <c r="B40" s="94"/>
      <c r="C40" s="88" t="s">
        <v>33</v>
      </c>
      <c r="D40" s="118" t="s">
        <v>96</v>
      </c>
      <c r="E40" s="119" t="s">
        <v>560</v>
      </c>
      <c r="F40" s="118" t="s">
        <v>41</v>
      </c>
      <c r="G40" s="118" t="s">
        <v>78</v>
      </c>
      <c r="H40" s="119">
        <v>7</v>
      </c>
      <c r="I40" s="116">
        <f t="shared" si="2"/>
        <v>1</v>
      </c>
      <c r="J40" s="74">
        <f t="shared" si="3"/>
        <v>1</v>
      </c>
    </row>
    <row r="41" spans="1:10" ht="18.75" x14ac:dyDescent="0.25">
      <c r="A41" s="87" t="s">
        <v>72</v>
      </c>
      <c r="B41" s="94"/>
      <c r="C41" s="88" t="s">
        <v>81</v>
      </c>
      <c r="D41" s="118" t="s">
        <v>97</v>
      </c>
      <c r="E41" s="119" t="s">
        <v>562</v>
      </c>
      <c r="F41" s="118" t="s">
        <v>52</v>
      </c>
      <c r="G41" s="118" t="s">
        <v>53</v>
      </c>
      <c r="H41" s="119">
        <v>3</v>
      </c>
      <c r="I41" s="116" t="str">
        <f t="shared" si="2"/>
        <v/>
      </c>
      <c r="J41" s="74">
        <f t="shared" si="3"/>
        <v>1</v>
      </c>
    </row>
    <row r="42" spans="1:10" ht="18.75" x14ac:dyDescent="0.25">
      <c r="A42" s="87" t="s">
        <v>72</v>
      </c>
      <c r="B42" s="94"/>
      <c r="C42" s="88" t="s">
        <v>82</v>
      </c>
      <c r="D42" s="118" t="s">
        <v>400</v>
      </c>
      <c r="E42" s="119" t="s">
        <v>559</v>
      </c>
      <c r="F42" s="118" t="s">
        <v>146</v>
      </c>
      <c r="G42" s="118" t="s">
        <v>147</v>
      </c>
      <c r="H42" s="119">
        <v>2</v>
      </c>
      <c r="I42" s="116" t="str">
        <f t="shared" si="2"/>
        <v/>
      </c>
      <c r="J42" s="74">
        <f t="shared" si="3"/>
        <v>1</v>
      </c>
    </row>
    <row r="43" spans="1:10" ht="18.75" x14ac:dyDescent="0.25">
      <c r="A43" s="87" t="s">
        <v>72</v>
      </c>
      <c r="B43" s="94"/>
      <c r="C43" s="88" t="s">
        <v>82</v>
      </c>
      <c r="D43" s="118" t="s">
        <v>538</v>
      </c>
      <c r="E43" s="119" t="s">
        <v>559</v>
      </c>
      <c r="F43" s="118" t="s">
        <v>601</v>
      </c>
      <c r="G43" s="118" t="s">
        <v>137</v>
      </c>
      <c r="H43" s="119">
        <v>2</v>
      </c>
      <c r="I43" s="116" t="str">
        <f t="shared" si="2"/>
        <v/>
      </c>
      <c r="J43" s="74" t="str">
        <f t="shared" si="3"/>
        <v/>
      </c>
    </row>
    <row r="44" spans="1:10" ht="18.75" x14ac:dyDescent="0.25">
      <c r="A44" s="87" t="s">
        <v>72</v>
      </c>
      <c r="B44" s="94"/>
      <c r="C44" s="88" t="s">
        <v>83</v>
      </c>
      <c r="D44" s="118" t="s">
        <v>438</v>
      </c>
      <c r="E44" s="119" t="s">
        <v>562</v>
      </c>
      <c r="F44" s="118" t="s">
        <v>603</v>
      </c>
      <c r="G44" s="118" t="s">
        <v>134</v>
      </c>
      <c r="H44" s="119">
        <v>6</v>
      </c>
      <c r="I44" s="116" t="str">
        <f t="shared" si="2"/>
        <v/>
      </c>
      <c r="J44" s="74">
        <f t="shared" si="3"/>
        <v>1</v>
      </c>
    </row>
    <row r="45" spans="1:10" ht="18.75" x14ac:dyDescent="0.25">
      <c r="A45" s="87" t="s">
        <v>72</v>
      </c>
      <c r="B45" s="94"/>
      <c r="C45" s="88" t="s">
        <v>84</v>
      </c>
      <c r="D45" s="118" t="s">
        <v>403</v>
      </c>
      <c r="E45" s="119" t="s">
        <v>571</v>
      </c>
      <c r="F45" s="118" t="s">
        <v>228</v>
      </c>
      <c r="G45" s="118" t="s">
        <v>229</v>
      </c>
      <c r="H45" s="119">
        <v>2</v>
      </c>
      <c r="I45" s="116" t="str">
        <f t="shared" si="2"/>
        <v/>
      </c>
      <c r="J45" s="74">
        <f t="shared" si="3"/>
        <v>1</v>
      </c>
    </row>
    <row r="46" spans="1:10" ht="18.75" x14ac:dyDescent="0.25">
      <c r="A46" s="87" t="s">
        <v>72</v>
      </c>
      <c r="B46" s="94"/>
      <c r="C46" s="88" t="s">
        <v>85</v>
      </c>
      <c r="D46" s="118" t="s">
        <v>438</v>
      </c>
      <c r="E46" s="119" t="s">
        <v>571</v>
      </c>
      <c r="F46" s="118" t="s">
        <v>280</v>
      </c>
      <c r="G46" s="118" t="s">
        <v>220</v>
      </c>
      <c r="H46" s="119">
        <v>2</v>
      </c>
      <c r="I46" s="116" t="str">
        <f t="shared" si="2"/>
        <v/>
      </c>
      <c r="J46" s="74">
        <f t="shared" si="3"/>
        <v>1</v>
      </c>
    </row>
    <row r="47" spans="1:10" ht="18.75" x14ac:dyDescent="0.25">
      <c r="A47" s="87" t="s">
        <v>72</v>
      </c>
      <c r="B47" s="94"/>
      <c r="C47" s="88" t="s">
        <v>86</v>
      </c>
      <c r="D47" s="118" t="s">
        <v>420</v>
      </c>
      <c r="E47" s="119" t="s">
        <v>571</v>
      </c>
      <c r="F47" s="118" t="s">
        <v>300</v>
      </c>
      <c r="G47" s="118" t="s">
        <v>60</v>
      </c>
      <c r="H47" s="119">
        <v>4</v>
      </c>
      <c r="I47" s="116" t="str">
        <f t="shared" si="2"/>
        <v/>
      </c>
      <c r="J47" s="74">
        <f t="shared" si="3"/>
        <v>1</v>
      </c>
    </row>
    <row r="48" spans="1:10" ht="18.75" x14ac:dyDescent="0.25">
      <c r="A48" s="87" t="s">
        <v>72</v>
      </c>
      <c r="B48" s="94"/>
      <c r="C48" s="88" t="s">
        <v>87</v>
      </c>
      <c r="D48" s="118" t="s">
        <v>458</v>
      </c>
      <c r="E48" s="119" t="s">
        <v>560</v>
      </c>
      <c r="F48" s="118" t="s">
        <v>356</v>
      </c>
      <c r="G48" s="118" t="s">
        <v>246</v>
      </c>
      <c r="H48" s="119">
        <v>1</v>
      </c>
      <c r="I48" s="116" t="str">
        <f t="shared" si="2"/>
        <v/>
      </c>
      <c r="J48" s="74">
        <f t="shared" si="3"/>
        <v>1</v>
      </c>
    </row>
    <row r="49" spans="1:10" ht="18.75" x14ac:dyDescent="0.25">
      <c r="A49" s="87" t="s">
        <v>61</v>
      </c>
      <c r="B49" s="94"/>
      <c r="C49" s="88" t="s">
        <v>33</v>
      </c>
      <c r="D49" s="118" t="s">
        <v>95</v>
      </c>
      <c r="E49" s="119" t="s">
        <v>559</v>
      </c>
      <c r="F49" s="118" t="s">
        <v>42</v>
      </c>
      <c r="G49" s="118" t="s">
        <v>43</v>
      </c>
      <c r="H49" s="119">
        <v>5</v>
      </c>
      <c r="I49" s="116">
        <f t="shared" si="2"/>
        <v>1</v>
      </c>
      <c r="J49" s="74">
        <f t="shared" si="3"/>
        <v>1</v>
      </c>
    </row>
    <row r="50" spans="1:10" ht="18.75" x14ac:dyDescent="0.25">
      <c r="A50" s="87" t="s">
        <v>61</v>
      </c>
      <c r="B50" s="94"/>
      <c r="C50" s="88" t="s">
        <v>81</v>
      </c>
      <c r="D50" s="118" t="s">
        <v>93</v>
      </c>
      <c r="E50" s="119" t="s">
        <v>562</v>
      </c>
      <c r="F50" s="118" t="s">
        <v>48</v>
      </c>
      <c r="G50" s="118" t="s">
        <v>49</v>
      </c>
      <c r="H50" s="119">
        <v>1</v>
      </c>
      <c r="I50" s="116" t="str">
        <f t="shared" si="2"/>
        <v/>
      </c>
      <c r="J50" s="74">
        <f t="shared" si="3"/>
        <v>1</v>
      </c>
    </row>
    <row r="51" spans="1:10" ht="18.75" x14ac:dyDescent="0.25">
      <c r="A51" s="87" t="s">
        <v>61</v>
      </c>
      <c r="B51" s="94"/>
      <c r="C51" s="88" t="s">
        <v>82</v>
      </c>
      <c r="D51" s="118" t="s">
        <v>431</v>
      </c>
      <c r="E51" s="119" t="s">
        <v>559</v>
      </c>
      <c r="F51" s="118" t="s">
        <v>579</v>
      </c>
      <c r="G51" s="118" t="s">
        <v>152</v>
      </c>
      <c r="H51" s="119">
        <v>6</v>
      </c>
      <c r="I51" s="116" t="str">
        <f t="shared" si="2"/>
        <v/>
      </c>
      <c r="J51" s="74">
        <f t="shared" si="3"/>
        <v>1</v>
      </c>
    </row>
    <row r="52" spans="1:10" ht="18.75" x14ac:dyDescent="0.25">
      <c r="A52" s="87" t="s">
        <v>61</v>
      </c>
      <c r="B52" s="94"/>
      <c r="C52" s="88" t="s">
        <v>82</v>
      </c>
      <c r="D52" s="118" t="s">
        <v>403</v>
      </c>
      <c r="E52" s="119" t="s">
        <v>562</v>
      </c>
      <c r="F52" s="118" t="s">
        <v>154</v>
      </c>
      <c r="G52" s="118" t="s">
        <v>111</v>
      </c>
      <c r="H52" s="119">
        <v>6</v>
      </c>
      <c r="I52" s="116" t="str">
        <f t="shared" si="2"/>
        <v/>
      </c>
      <c r="J52" s="74" t="str">
        <f t="shared" si="3"/>
        <v/>
      </c>
    </row>
    <row r="53" spans="1:10" ht="18.75" x14ac:dyDescent="0.25">
      <c r="A53" s="87" t="s">
        <v>61</v>
      </c>
      <c r="B53" s="94"/>
      <c r="C53" s="88" t="s">
        <v>84</v>
      </c>
      <c r="D53" s="118" t="s">
        <v>420</v>
      </c>
      <c r="E53" s="119" t="s">
        <v>562</v>
      </c>
      <c r="F53" s="118" t="s">
        <v>202</v>
      </c>
      <c r="G53" s="118" t="s">
        <v>62</v>
      </c>
      <c r="H53" s="119">
        <v>3</v>
      </c>
      <c r="I53" s="116" t="str">
        <f t="shared" si="2"/>
        <v/>
      </c>
      <c r="J53" s="74">
        <f t="shared" si="3"/>
        <v>1</v>
      </c>
    </row>
    <row r="54" spans="1:10" ht="18.75" x14ac:dyDescent="0.25">
      <c r="A54" s="87" t="s">
        <v>61</v>
      </c>
      <c r="B54" s="94"/>
      <c r="C54" s="88" t="s">
        <v>84</v>
      </c>
      <c r="D54" s="118" t="s">
        <v>429</v>
      </c>
      <c r="E54" s="119" t="s">
        <v>562</v>
      </c>
      <c r="F54" s="118" t="s">
        <v>234</v>
      </c>
      <c r="G54" s="118" t="s">
        <v>235</v>
      </c>
      <c r="H54" s="119">
        <v>3</v>
      </c>
      <c r="I54" s="116" t="str">
        <f t="shared" si="2"/>
        <v/>
      </c>
      <c r="J54" s="74" t="str">
        <f t="shared" si="3"/>
        <v/>
      </c>
    </row>
    <row r="55" spans="1:10" ht="18.75" x14ac:dyDescent="0.25">
      <c r="A55" s="87" t="s">
        <v>61</v>
      </c>
      <c r="B55" s="94"/>
      <c r="C55" s="88" t="s">
        <v>85</v>
      </c>
      <c r="D55" s="118" t="s">
        <v>431</v>
      </c>
      <c r="E55" s="119" t="s">
        <v>559</v>
      </c>
      <c r="F55" s="118" t="s">
        <v>501</v>
      </c>
      <c r="G55" s="118" t="s">
        <v>168</v>
      </c>
      <c r="H55" s="119">
        <v>2</v>
      </c>
      <c r="I55" s="116" t="str">
        <f t="shared" si="2"/>
        <v/>
      </c>
      <c r="J55" s="74">
        <f t="shared" si="3"/>
        <v>1</v>
      </c>
    </row>
    <row r="56" spans="1:10" ht="18.75" x14ac:dyDescent="0.25">
      <c r="A56" s="87" t="s">
        <v>61</v>
      </c>
      <c r="B56" s="94"/>
      <c r="C56" s="88" t="s">
        <v>85</v>
      </c>
      <c r="D56" s="118" t="s">
        <v>436</v>
      </c>
      <c r="E56" s="119" t="s">
        <v>571</v>
      </c>
      <c r="F56" s="118" t="s">
        <v>330</v>
      </c>
      <c r="G56" s="118" t="s">
        <v>331</v>
      </c>
      <c r="H56" s="119">
        <v>2</v>
      </c>
      <c r="I56" s="116" t="str">
        <f t="shared" si="2"/>
        <v/>
      </c>
      <c r="J56" s="74" t="str">
        <f t="shared" si="3"/>
        <v/>
      </c>
    </row>
    <row r="57" spans="1:10" ht="18.75" x14ac:dyDescent="0.25">
      <c r="A57" s="87" t="s">
        <v>61</v>
      </c>
      <c r="B57" s="94"/>
      <c r="C57" s="88" t="s">
        <v>85</v>
      </c>
      <c r="D57" s="118" t="s">
        <v>403</v>
      </c>
      <c r="E57" s="119" t="s">
        <v>562</v>
      </c>
      <c r="F57" s="118" t="s">
        <v>267</v>
      </c>
      <c r="G57" s="118" t="s">
        <v>221</v>
      </c>
      <c r="H57" s="119">
        <v>3</v>
      </c>
      <c r="I57" s="116" t="str">
        <f t="shared" si="2"/>
        <v/>
      </c>
      <c r="J57" s="74" t="str">
        <f t="shared" si="3"/>
        <v/>
      </c>
    </row>
    <row r="58" spans="1:10" ht="18.75" x14ac:dyDescent="0.25">
      <c r="A58" s="87" t="s">
        <v>61</v>
      </c>
      <c r="B58" s="94"/>
      <c r="C58" s="88" t="s">
        <v>85</v>
      </c>
      <c r="D58" s="118" t="s">
        <v>440</v>
      </c>
      <c r="E58" s="119" t="s">
        <v>574</v>
      </c>
      <c r="F58" s="118" t="s">
        <v>507</v>
      </c>
      <c r="G58" s="118" t="s">
        <v>279</v>
      </c>
      <c r="H58" s="119">
        <v>3</v>
      </c>
      <c r="I58" s="116" t="str">
        <f t="shared" si="2"/>
        <v/>
      </c>
      <c r="J58" s="74" t="str">
        <f t="shared" si="3"/>
        <v/>
      </c>
    </row>
    <row r="59" spans="1:10" ht="18.75" x14ac:dyDescent="0.25">
      <c r="A59" s="87" t="s">
        <v>61</v>
      </c>
      <c r="B59" s="94"/>
      <c r="C59" s="88" t="s">
        <v>86</v>
      </c>
      <c r="D59" s="118" t="s">
        <v>95</v>
      </c>
      <c r="E59" s="119" t="s">
        <v>571</v>
      </c>
      <c r="F59" s="118" t="s">
        <v>309</v>
      </c>
      <c r="G59" s="118" t="s">
        <v>310</v>
      </c>
      <c r="H59" s="119">
        <v>1</v>
      </c>
      <c r="I59" s="116" t="str">
        <f t="shared" si="2"/>
        <v/>
      </c>
      <c r="J59" s="74">
        <f t="shared" si="3"/>
        <v>1</v>
      </c>
    </row>
    <row r="60" spans="1:10" ht="18.75" x14ac:dyDescent="0.25">
      <c r="A60" s="87" t="s">
        <v>61</v>
      </c>
      <c r="B60" s="94"/>
      <c r="C60" s="88" t="s">
        <v>87</v>
      </c>
      <c r="D60" s="118" t="s">
        <v>444</v>
      </c>
      <c r="E60" s="119" t="s">
        <v>562</v>
      </c>
      <c r="F60" s="118" t="s">
        <v>347</v>
      </c>
      <c r="G60" s="118" t="s">
        <v>201</v>
      </c>
      <c r="H60" s="119">
        <v>4</v>
      </c>
      <c r="I60" s="116" t="str">
        <f t="shared" si="2"/>
        <v/>
      </c>
      <c r="J60" s="74">
        <f t="shared" si="3"/>
        <v>1</v>
      </c>
    </row>
    <row r="61" spans="1:10" ht="18.75" x14ac:dyDescent="0.25">
      <c r="A61" s="87" t="s">
        <v>61</v>
      </c>
      <c r="B61" s="94"/>
      <c r="C61" s="88" t="s">
        <v>88</v>
      </c>
      <c r="D61" s="118" t="s">
        <v>400</v>
      </c>
      <c r="E61" s="119" t="s">
        <v>562</v>
      </c>
      <c r="F61" s="118" t="s">
        <v>355</v>
      </c>
      <c r="G61" s="118" t="s">
        <v>107</v>
      </c>
      <c r="H61" s="119">
        <v>4</v>
      </c>
      <c r="I61" s="116" t="str">
        <f t="shared" si="2"/>
        <v/>
      </c>
      <c r="J61" s="74">
        <f t="shared" si="3"/>
        <v>1</v>
      </c>
    </row>
    <row r="62" spans="1:10" ht="18.75" x14ac:dyDescent="0.25">
      <c r="A62" s="87" t="s">
        <v>61</v>
      </c>
      <c r="B62" s="94" t="s">
        <v>656</v>
      </c>
      <c r="C62" s="88" t="s">
        <v>88</v>
      </c>
      <c r="D62" s="118" t="s">
        <v>453</v>
      </c>
      <c r="E62" s="119" t="s">
        <v>559</v>
      </c>
      <c r="F62" s="118" t="s">
        <v>376</v>
      </c>
      <c r="G62" s="118" t="s">
        <v>298</v>
      </c>
      <c r="H62" s="119">
        <v>6</v>
      </c>
      <c r="I62" s="116" t="str">
        <f t="shared" si="2"/>
        <v/>
      </c>
      <c r="J62" s="74" t="str">
        <f t="shared" si="3"/>
        <v/>
      </c>
    </row>
    <row r="63" spans="1:10" ht="18.75" x14ac:dyDescent="0.25">
      <c r="A63" s="87" t="s">
        <v>61</v>
      </c>
      <c r="B63" s="94"/>
      <c r="C63" s="88" t="s">
        <v>88</v>
      </c>
      <c r="D63" s="118" t="s">
        <v>445</v>
      </c>
      <c r="E63" s="119" t="s">
        <v>562</v>
      </c>
      <c r="F63" s="118" t="s">
        <v>377</v>
      </c>
      <c r="G63" s="118" t="s">
        <v>378</v>
      </c>
      <c r="H63" s="119">
        <v>1</v>
      </c>
      <c r="I63" s="116" t="str">
        <f t="shared" si="2"/>
        <v/>
      </c>
      <c r="J63" s="74" t="str">
        <f t="shared" si="3"/>
        <v/>
      </c>
    </row>
    <row r="64" spans="1:10" ht="18.75" x14ac:dyDescent="0.25">
      <c r="A64" s="87" t="s">
        <v>61</v>
      </c>
      <c r="B64" s="94"/>
      <c r="C64" s="88" t="s">
        <v>89</v>
      </c>
      <c r="D64" s="118" t="s">
        <v>460</v>
      </c>
      <c r="E64" s="119" t="s">
        <v>562</v>
      </c>
      <c r="F64" s="118" t="s">
        <v>380</v>
      </c>
      <c r="G64" s="118" t="s">
        <v>43</v>
      </c>
      <c r="H64" s="119">
        <v>5</v>
      </c>
      <c r="I64" s="116" t="str">
        <f t="shared" si="2"/>
        <v/>
      </c>
      <c r="J64" s="74">
        <f t="shared" si="3"/>
        <v>1</v>
      </c>
    </row>
    <row r="65" spans="1:10" ht="18.75" x14ac:dyDescent="0.25">
      <c r="A65" s="87" t="s">
        <v>61</v>
      </c>
      <c r="B65" s="94"/>
      <c r="C65" s="88" t="s">
        <v>89</v>
      </c>
      <c r="D65" s="118" t="s">
        <v>93</v>
      </c>
      <c r="E65" s="119" t="s">
        <v>562</v>
      </c>
      <c r="F65" s="118" t="s">
        <v>621</v>
      </c>
      <c r="G65" s="118" t="s">
        <v>287</v>
      </c>
      <c r="H65" s="119">
        <v>6</v>
      </c>
      <c r="I65" s="116" t="str">
        <f t="shared" si="2"/>
        <v/>
      </c>
      <c r="J65" s="74" t="str">
        <f t="shared" si="3"/>
        <v/>
      </c>
    </row>
    <row r="66" spans="1:10" ht="18.75" x14ac:dyDescent="0.25">
      <c r="A66" s="87" t="s">
        <v>61</v>
      </c>
      <c r="B66" s="94"/>
      <c r="C66" s="88" t="s">
        <v>89</v>
      </c>
      <c r="D66" s="118" t="s">
        <v>97</v>
      </c>
      <c r="E66" s="119" t="s">
        <v>562</v>
      </c>
      <c r="F66" s="118" t="s">
        <v>678</v>
      </c>
      <c r="G66" s="118" t="s">
        <v>58</v>
      </c>
      <c r="H66" s="119">
        <v>6</v>
      </c>
      <c r="I66" s="116" t="str">
        <f t="shared" si="2"/>
        <v/>
      </c>
      <c r="J66" s="74" t="str">
        <f t="shared" si="3"/>
        <v/>
      </c>
    </row>
    <row r="67" spans="1:10" ht="18.75" x14ac:dyDescent="0.25">
      <c r="A67" s="87" t="s">
        <v>19</v>
      </c>
      <c r="B67" s="94"/>
      <c r="C67" s="88" t="s">
        <v>33</v>
      </c>
      <c r="D67" s="118" t="s">
        <v>92</v>
      </c>
      <c r="E67" s="119" t="s">
        <v>556</v>
      </c>
      <c r="F67" s="118" t="s">
        <v>37</v>
      </c>
      <c r="G67" s="118" t="s">
        <v>38</v>
      </c>
      <c r="H67" s="119">
        <v>1</v>
      </c>
      <c r="I67" s="116">
        <f t="shared" si="2"/>
        <v>1</v>
      </c>
      <c r="J67" s="74">
        <f t="shared" si="3"/>
        <v>1</v>
      </c>
    </row>
    <row r="68" spans="1:10" ht="18.75" x14ac:dyDescent="0.25">
      <c r="A68" s="87" t="s">
        <v>19</v>
      </c>
      <c r="B68" s="94"/>
      <c r="C68" s="88" t="s">
        <v>33</v>
      </c>
      <c r="D68" s="118" t="s">
        <v>94</v>
      </c>
      <c r="E68" s="119" t="s">
        <v>556</v>
      </c>
      <c r="F68" s="118" t="s">
        <v>76</v>
      </c>
      <c r="G68" s="118" t="s">
        <v>40</v>
      </c>
      <c r="H68" s="119">
        <v>1</v>
      </c>
      <c r="I68" s="116" t="str">
        <f t="shared" si="2"/>
        <v/>
      </c>
      <c r="J68" s="74" t="str">
        <f t="shared" si="3"/>
        <v/>
      </c>
    </row>
    <row r="69" spans="1:10" ht="18.75" x14ac:dyDescent="0.25">
      <c r="A69" s="87" t="s">
        <v>19</v>
      </c>
      <c r="B69" s="94"/>
      <c r="C69" s="88" t="s">
        <v>33</v>
      </c>
      <c r="D69" s="118" t="s">
        <v>98</v>
      </c>
      <c r="E69" s="119" t="s">
        <v>561</v>
      </c>
      <c r="F69" s="118" t="s">
        <v>461</v>
      </c>
      <c r="G69" s="118" t="s">
        <v>279</v>
      </c>
      <c r="H69" s="119">
        <v>3</v>
      </c>
      <c r="I69" s="116" t="str">
        <f t="shared" si="2"/>
        <v/>
      </c>
      <c r="J69" s="74" t="str">
        <f t="shared" si="3"/>
        <v/>
      </c>
    </row>
    <row r="70" spans="1:10" ht="18.75" x14ac:dyDescent="0.25">
      <c r="A70" s="87" t="s">
        <v>19</v>
      </c>
      <c r="B70" s="94"/>
      <c r="C70" s="88" t="s">
        <v>33</v>
      </c>
      <c r="D70" s="118" t="s">
        <v>99</v>
      </c>
      <c r="E70" s="119" t="s">
        <v>556</v>
      </c>
      <c r="F70" s="118" t="s">
        <v>19</v>
      </c>
      <c r="G70" s="118" t="s">
        <v>46</v>
      </c>
      <c r="H70" s="119">
        <v>1</v>
      </c>
      <c r="I70" s="116" t="str">
        <f t="shared" si="2"/>
        <v/>
      </c>
      <c r="J70" s="74" t="str">
        <f t="shared" si="3"/>
        <v/>
      </c>
    </row>
    <row r="71" spans="1:10" ht="18.75" x14ac:dyDescent="0.25">
      <c r="A71" s="87" t="s">
        <v>19</v>
      </c>
      <c r="B71" s="94"/>
      <c r="C71" s="88" t="s">
        <v>81</v>
      </c>
      <c r="D71" s="118" t="s">
        <v>385</v>
      </c>
      <c r="E71" s="119" t="s">
        <v>561</v>
      </c>
      <c r="F71" s="118" t="s">
        <v>106</v>
      </c>
      <c r="G71" s="118" t="s">
        <v>107</v>
      </c>
      <c r="H71" s="119">
        <v>4</v>
      </c>
      <c r="I71" s="116" t="str">
        <f t="shared" ref="I71:I102" si="4">IF(A71=A70,"",1)</f>
        <v/>
      </c>
      <c r="J71" s="74">
        <f t="shared" ref="J71:J102" si="5">IF(C71=C70,"",1)</f>
        <v>1</v>
      </c>
    </row>
    <row r="72" spans="1:10" ht="18.75" x14ac:dyDescent="0.25">
      <c r="A72" s="87" t="s">
        <v>19</v>
      </c>
      <c r="B72" s="94"/>
      <c r="C72" s="88" t="s">
        <v>81</v>
      </c>
      <c r="D72" s="118" t="s">
        <v>94</v>
      </c>
      <c r="E72" s="119" t="s">
        <v>556</v>
      </c>
      <c r="F72" s="118" t="s">
        <v>108</v>
      </c>
      <c r="G72" s="118" t="s">
        <v>109</v>
      </c>
      <c r="H72" s="119">
        <v>3</v>
      </c>
      <c r="I72" s="116" t="str">
        <f t="shared" si="4"/>
        <v/>
      </c>
      <c r="J72" s="74" t="str">
        <f t="shared" si="5"/>
        <v/>
      </c>
    </row>
    <row r="73" spans="1:10" ht="18.75" x14ac:dyDescent="0.25">
      <c r="A73" s="87" t="s">
        <v>19</v>
      </c>
      <c r="B73" s="94"/>
      <c r="C73" s="88" t="s">
        <v>81</v>
      </c>
      <c r="D73" s="118" t="s">
        <v>94</v>
      </c>
      <c r="E73" s="119" t="s">
        <v>556</v>
      </c>
      <c r="F73" s="118" t="s">
        <v>464</v>
      </c>
      <c r="G73" s="118" t="s">
        <v>39</v>
      </c>
      <c r="H73" s="119">
        <v>5</v>
      </c>
      <c r="I73" s="116" t="str">
        <f t="shared" si="4"/>
        <v/>
      </c>
      <c r="J73" s="74" t="str">
        <f t="shared" si="5"/>
        <v/>
      </c>
    </row>
    <row r="74" spans="1:10" ht="18.75" x14ac:dyDescent="0.25">
      <c r="A74" s="87" t="s">
        <v>19</v>
      </c>
      <c r="B74" s="94"/>
      <c r="C74" s="88" t="s">
        <v>81</v>
      </c>
      <c r="D74" s="118" t="s">
        <v>389</v>
      </c>
      <c r="E74" s="119" t="s">
        <v>556</v>
      </c>
      <c r="F74" s="118" t="s">
        <v>122</v>
      </c>
      <c r="G74" s="118" t="s">
        <v>123</v>
      </c>
      <c r="H74" s="119">
        <v>1</v>
      </c>
      <c r="I74" s="116" t="str">
        <f t="shared" si="4"/>
        <v/>
      </c>
      <c r="J74" s="74" t="str">
        <f t="shared" si="5"/>
        <v/>
      </c>
    </row>
    <row r="75" spans="1:10" ht="18.75" x14ac:dyDescent="0.25">
      <c r="A75" s="87" t="s">
        <v>19</v>
      </c>
      <c r="B75" s="94"/>
      <c r="C75" s="88" t="s">
        <v>81</v>
      </c>
      <c r="D75" s="118" t="s">
        <v>389</v>
      </c>
      <c r="E75" s="119" t="s">
        <v>556</v>
      </c>
      <c r="F75" s="118" t="s">
        <v>124</v>
      </c>
      <c r="G75" s="118" t="s">
        <v>125</v>
      </c>
      <c r="H75" s="119">
        <v>2</v>
      </c>
      <c r="I75" s="116" t="str">
        <f t="shared" si="4"/>
        <v/>
      </c>
      <c r="J75" s="74" t="str">
        <f t="shared" si="5"/>
        <v/>
      </c>
    </row>
    <row r="76" spans="1:10" ht="18.75" x14ac:dyDescent="0.25">
      <c r="A76" s="87" t="s">
        <v>19</v>
      </c>
      <c r="B76" s="94"/>
      <c r="C76" s="88" t="s">
        <v>81</v>
      </c>
      <c r="D76" s="118" t="s">
        <v>98</v>
      </c>
      <c r="E76" s="119" t="s">
        <v>561</v>
      </c>
      <c r="F76" s="118" t="s">
        <v>70</v>
      </c>
      <c r="G76" s="118" t="s">
        <v>60</v>
      </c>
      <c r="H76" s="119">
        <v>4</v>
      </c>
      <c r="I76" s="116" t="str">
        <f t="shared" si="4"/>
        <v/>
      </c>
      <c r="J76" s="74" t="str">
        <f t="shared" si="5"/>
        <v/>
      </c>
    </row>
    <row r="77" spans="1:10" ht="18.75" x14ac:dyDescent="0.25">
      <c r="A77" s="87" t="s">
        <v>19</v>
      </c>
      <c r="B77" s="94"/>
      <c r="C77" s="88" t="s">
        <v>82</v>
      </c>
      <c r="D77" s="118" t="s">
        <v>432</v>
      </c>
      <c r="E77" s="119" t="s">
        <v>561</v>
      </c>
      <c r="F77" s="118" t="s">
        <v>19</v>
      </c>
      <c r="G77" s="118" t="s">
        <v>161</v>
      </c>
      <c r="H77" s="119">
        <v>4</v>
      </c>
      <c r="I77" s="116" t="str">
        <f t="shared" si="4"/>
        <v/>
      </c>
      <c r="J77" s="74">
        <f t="shared" si="5"/>
        <v>1</v>
      </c>
    </row>
    <row r="78" spans="1:10" ht="18.75" x14ac:dyDescent="0.25">
      <c r="A78" s="87" t="s">
        <v>19</v>
      </c>
      <c r="B78" s="94"/>
      <c r="C78" s="88" t="s">
        <v>82</v>
      </c>
      <c r="D78" s="118" t="s">
        <v>394</v>
      </c>
      <c r="E78" s="119" t="s">
        <v>564</v>
      </c>
      <c r="F78" s="118" t="s">
        <v>580</v>
      </c>
      <c r="G78" s="118" t="s">
        <v>581</v>
      </c>
      <c r="H78" s="119">
        <v>4</v>
      </c>
      <c r="I78" s="116" t="str">
        <f t="shared" si="4"/>
        <v/>
      </c>
      <c r="J78" s="74" t="str">
        <f t="shared" si="5"/>
        <v/>
      </c>
    </row>
    <row r="79" spans="1:10" ht="18.75" x14ac:dyDescent="0.25">
      <c r="A79" s="87" t="s">
        <v>19</v>
      </c>
      <c r="B79" s="94"/>
      <c r="C79" s="88" t="s">
        <v>82</v>
      </c>
      <c r="D79" s="118" t="s">
        <v>398</v>
      </c>
      <c r="E79" s="119" t="s">
        <v>556</v>
      </c>
      <c r="F79" s="118" t="s">
        <v>140</v>
      </c>
      <c r="G79" s="118" t="s">
        <v>141</v>
      </c>
      <c r="H79" s="119">
        <v>1</v>
      </c>
      <c r="I79" s="116" t="str">
        <f t="shared" si="4"/>
        <v/>
      </c>
      <c r="J79" s="74" t="str">
        <f t="shared" si="5"/>
        <v/>
      </c>
    </row>
    <row r="80" spans="1:10" ht="18.75" x14ac:dyDescent="0.25">
      <c r="A80" s="87" t="s">
        <v>19</v>
      </c>
      <c r="B80" s="94"/>
      <c r="C80" s="88" t="s">
        <v>82</v>
      </c>
      <c r="D80" s="118" t="s">
        <v>398</v>
      </c>
      <c r="E80" s="119" t="s">
        <v>556</v>
      </c>
      <c r="F80" s="118" t="s">
        <v>582</v>
      </c>
      <c r="G80" s="118" t="s">
        <v>132</v>
      </c>
      <c r="H80" s="119">
        <v>4</v>
      </c>
      <c r="I80" s="116" t="str">
        <f t="shared" si="4"/>
        <v/>
      </c>
      <c r="J80" s="74" t="str">
        <f t="shared" si="5"/>
        <v/>
      </c>
    </row>
    <row r="81" spans="1:10" ht="18.75" x14ac:dyDescent="0.25">
      <c r="A81" s="87" t="s">
        <v>19</v>
      </c>
      <c r="B81" s="94"/>
      <c r="C81" s="88" t="s">
        <v>82</v>
      </c>
      <c r="D81" s="118" t="s">
        <v>398</v>
      </c>
      <c r="E81" s="119" t="s">
        <v>556</v>
      </c>
      <c r="F81" s="118" t="s">
        <v>583</v>
      </c>
      <c r="G81" s="118" t="s">
        <v>490</v>
      </c>
      <c r="H81" s="119">
        <v>4</v>
      </c>
      <c r="I81" s="116" t="str">
        <f t="shared" si="4"/>
        <v/>
      </c>
      <c r="J81" s="74" t="str">
        <f t="shared" si="5"/>
        <v/>
      </c>
    </row>
    <row r="82" spans="1:10" ht="18.75" x14ac:dyDescent="0.25">
      <c r="A82" s="87" t="s">
        <v>19</v>
      </c>
      <c r="B82" s="94"/>
      <c r="C82" s="88" t="s">
        <v>82</v>
      </c>
      <c r="D82" s="118" t="s">
        <v>426</v>
      </c>
      <c r="E82" s="119" t="s">
        <v>561</v>
      </c>
      <c r="F82" s="118" t="s">
        <v>585</v>
      </c>
      <c r="G82" s="118" t="s">
        <v>221</v>
      </c>
      <c r="H82" s="119">
        <v>3</v>
      </c>
      <c r="I82" s="116" t="str">
        <f t="shared" si="4"/>
        <v/>
      </c>
      <c r="J82" s="74" t="str">
        <f t="shared" si="5"/>
        <v/>
      </c>
    </row>
    <row r="83" spans="1:10" ht="18.75" x14ac:dyDescent="0.25">
      <c r="A83" s="87" t="s">
        <v>19</v>
      </c>
      <c r="B83" s="94"/>
      <c r="C83" s="88" t="s">
        <v>82</v>
      </c>
      <c r="D83" s="118" t="s">
        <v>401</v>
      </c>
      <c r="E83" s="119" t="s">
        <v>556</v>
      </c>
      <c r="F83" s="118" t="s">
        <v>148</v>
      </c>
      <c r="G83" s="118" t="s">
        <v>149</v>
      </c>
      <c r="H83" s="119">
        <v>4</v>
      </c>
      <c r="I83" s="116" t="str">
        <f t="shared" si="4"/>
        <v/>
      </c>
      <c r="J83" s="74" t="str">
        <f t="shared" si="5"/>
        <v/>
      </c>
    </row>
    <row r="84" spans="1:10" ht="18.75" x14ac:dyDescent="0.25">
      <c r="A84" s="87" t="s">
        <v>19</v>
      </c>
      <c r="B84" s="94"/>
      <c r="C84" s="88" t="s">
        <v>82</v>
      </c>
      <c r="D84" s="118" t="s">
        <v>401</v>
      </c>
      <c r="E84" s="119" t="s">
        <v>556</v>
      </c>
      <c r="F84" s="118" t="s">
        <v>475</v>
      </c>
      <c r="G84" s="118" t="s">
        <v>172</v>
      </c>
      <c r="H84" s="119">
        <v>7</v>
      </c>
      <c r="I84" s="116" t="str">
        <f t="shared" si="4"/>
        <v/>
      </c>
      <c r="J84" s="74" t="str">
        <f t="shared" si="5"/>
        <v/>
      </c>
    </row>
    <row r="85" spans="1:10" ht="18.75" x14ac:dyDescent="0.25">
      <c r="A85" s="87" t="s">
        <v>19</v>
      </c>
      <c r="B85" s="94"/>
      <c r="C85" s="88" t="s">
        <v>82</v>
      </c>
      <c r="D85" s="118" t="s">
        <v>405</v>
      </c>
      <c r="E85" s="119" t="s">
        <v>556</v>
      </c>
      <c r="F85" s="118" t="s">
        <v>591</v>
      </c>
      <c r="G85" s="118" t="s">
        <v>174</v>
      </c>
      <c r="H85" s="119">
        <v>2</v>
      </c>
      <c r="I85" s="116" t="str">
        <f t="shared" si="4"/>
        <v/>
      </c>
      <c r="J85" s="74" t="str">
        <f t="shared" si="5"/>
        <v/>
      </c>
    </row>
    <row r="86" spans="1:10" ht="18.75" x14ac:dyDescent="0.25">
      <c r="A86" s="87" t="s">
        <v>19</v>
      </c>
      <c r="B86" s="94"/>
      <c r="C86" s="88" t="s">
        <v>82</v>
      </c>
      <c r="D86" s="118" t="s">
        <v>405</v>
      </c>
      <c r="E86" s="119" t="s">
        <v>556</v>
      </c>
      <c r="F86" s="118" t="s">
        <v>158</v>
      </c>
      <c r="G86" s="118" t="s">
        <v>159</v>
      </c>
      <c r="H86" s="119">
        <v>3</v>
      </c>
      <c r="I86" s="116" t="str">
        <f t="shared" si="4"/>
        <v/>
      </c>
      <c r="J86" s="74" t="str">
        <f t="shared" si="5"/>
        <v/>
      </c>
    </row>
    <row r="87" spans="1:10" ht="18.75" x14ac:dyDescent="0.25">
      <c r="A87" s="87" t="s">
        <v>19</v>
      </c>
      <c r="B87" s="94"/>
      <c r="C87" s="88" t="s">
        <v>82</v>
      </c>
      <c r="D87" s="118" t="s">
        <v>405</v>
      </c>
      <c r="E87" s="119" t="s">
        <v>556</v>
      </c>
      <c r="F87" s="118" t="s">
        <v>160</v>
      </c>
      <c r="G87" s="118" t="s">
        <v>45</v>
      </c>
      <c r="H87" s="119">
        <v>5</v>
      </c>
      <c r="I87" s="116" t="str">
        <f t="shared" si="4"/>
        <v/>
      </c>
      <c r="J87" s="74" t="str">
        <f t="shared" si="5"/>
        <v/>
      </c>
    </row>
    <row r="88" spans="1:10" ht="18.75" x14ac:dyDescent="0.25">
      <c r="A88" s="87" t="s">
        <v>19</v>
      </c>
      <c r="B88" s="94"/>
      <c r="C88" s="88" t="s">
        <v>82</v>
      </c>
      <c r="D88" s="118" t="s">
        <v>405</v>
      </c>
      <c r="E88" s="119" t="s">
        <v>556</v>
      </c>
      <c r="F88" s="118" t="s">
        <v>586</v>
      </c>
      <c r="G88" s="118" t="s">
        <v>468</v>
      </c>
      <c r="H88" s="119">
        <v>6</v>
      </c>
      <c r="I88" s="116" t="str">
        <f t="shared" si="4"/>
        <v/>
      </c>
      <c r="J88" s="74" t="str">
        <f t="shared" si="5"/>
        <v/>
      </c>
    </row>
    <row r="89" spans="1:10" ht="18.75" x14ac:dyDescent="0.25">
      <c r="A89" s="87" t="s">
        <v>19</v>
      </c>
      <c r="B89" s="94"/>
      <c r="C89" s="88" t="s">
        <v>83</v>
      </c>
      <c r="D89" s="118" t="s">
        <v>409</v>
      </c>
      <c r="E89" s="119" t="s">
        <v>556</v>
      </c>
      <c r="F89" s="118" t="s">
        <v>169</v>
      </c>
      <c r="G89" s="118" t="s">
        <v>111</v>
      </c>
      <c r="H89" s="119">
        <v>6</v>
      </c>
      <c r="I89" s="116" t="str">
        <f t="shared" si="4"/>
        <v/>
      </c>
      <c r="J89" s="74">
        <f t="shared" si="5"/>
        <v>1</v>
      </c>
    </row>
    <row r="90" spans="1:10" ht="18.75" x14ac:dyDescent="0.25">
      <c r="A90" s="87" t="s">
        <v>19</v>
      </c>
      <c r="B90" s="94"/>
      <c r="C90" s="88" t="s">
        <v>83</v>
      </c>
      <c r="D90" s="118" t="s">
        <v>411</v>
      </c>
      <c r="E90" s="119" t="s">
        <v>556</v>
      </c>
      <c r="F90" s="118" t="s">
        <v>177</v>
      </c>
      <c r="G90" s="118" t="s">
        <v>116</v>
      </c>
      <c r="H90" s="119">
        <v>4</v>
      </c>
      <c r="I90" s="116" t="str">
        <f t="shared" si="4"/>
        <v/>
      </c>
      <c r="J90" s="74" t="str">
        <f t="shared" si="5"/>
        <v/>
      </c>
    </row>
    <row r="91" spans="1:10" ht="18.75" x14ac:dyDescent="0.25">
      <c r="A91" s="87" t="s">
        <v>19</v>
      </c>
      <c r="B91" s="94"/>
      <c r="C91" s="88" t="s">
        <v>83</v>
      </c>
      <c r="D91" s="118" t="s">
        <v>411</v>
      </c>
      <c r="E91" s="119" t="s">
        <v>556</v>
      </c>
      <c r="F91" s="118" t="s">
        <v>178</v>
      </c>
      <c r="G91" s="118" t="s">
        <v>179</v>
      </c>
      <c r="H91" s="119">
        <v>6</v>
      </c>
      <c r="I91" s="116" t="str">
        <f t="shared" si="4"/>
        <v/>
      </c>
      <c r="J91" s="74" t="str">
        <f t="shared" si="5"/>
        <v/>
      </c>
    </row>
    <row r="92" spans="1:10" ht="18.75" x14ac:dyDescent="0.25">
      <c r="A92" s="87" t="s">
        <v>19</v>
      </c>
      <c r="B92" s="94" t="s">
        <v>606</v>
      </c>
      <c r="C92" s="88" t="s">
        <v>83</v>
      </c>
      <c r="D92" s="118" t="s">
        <v>411</v>
      </c>
      <c r="E92" s="119" t="s">
        <v>556</v>
      </c>
      <c r="F92" s="118" t="s">
        <v>605</v>
      </c>
      <c r="G92" s="118" t="s">
        <v>180</v>
      </c>
      <c r="H92" s="119">
        <v>7</v>
      </c>
      <c r="I92" s="116" t="str">
        <f t="shared" si="4"/>
        <v/>
      </c>
      <c r="J92" s="74" t="str">
        <f t="shared" si="5"/>
        <v/>
      </c>
    </row>
    <row r="93" spans="1:10" ht="18.75" x14ac:dyDescent="0.25">
      <c r="A93" s="87" t="s">
        <v>19</v>
      </c>
      <c r="B93" s="94"/>
      <c r="C93" s="88" t="s">
        <v>83</v>
      </c>
      <c r="D93" s="118" t="s">
        <v>417</v>
      </c>
      <c r="E93" s="119" t="s">
        <v>556</v>
      </c>
      <c r="F93" s="118" t="s">
        <v>189</v>
      </c>
      <c r="G93" s="118" t="s">
        <v>190</v>
      </c>
      <c r="H93" s="119">
        <v>2</v>
      </c>
      <c r="I93" s="116" t="str">
        <f t="shared" si="4"/>
        <v/>
      </c>
      <c r="J93" s="74" t="str">
        <f t="shared" si="5"/>
        <v/>
      </c>
    </row>
    <row r="94" spans="1:10" ht="18.75" x14ac:dyDescent="0.25">
      <c r="A94" s="87" t="s">
        <v>19</v>
      </c>
      <c r="B94" s="94"/>
      <c r="C94" s="88" t="s">
        <v>83</v>
      </c>
      <c r="D94" s="118" t="s">
        <v>417</v>
      </c>
      <c r="E94" s="119" t="s">
        <v>556</v>
      </c>
      <c r="F94" s="118" t="s">
        <v>191</v>
      </c>
      <c r="G94" s="118" t="s">
        <v>58</v>
      </c>
      <c r="H94" s="119">
        <v>6</v>
      </c>
      <c r="I94" s="116" t="str">
        <f t="shared" si="4"/>
        <v/>
      </c>
      <c r="J94" s="74" t="str">
        <f t="shared" si="5"/>
        <v/>
      </c>
    </row>
    <row r="95" spans="1:10" ht="18.75" x14ac:dyDescent="0.25">
      <c r="A95" s="87" t="s">
        <v>19</v>
      </c>
      <c r="B95" s="94"/>
      <c r="C95" s="88" t="s">
        <v>84</v>
      </c>
      <c r="D95" s="118" t="s">
        <v>422</v>
      </c>
      <c r="E95" s="119" t="s">
        <v>556</v>
      </c>
      <c r="F95" s="118" t="s">
        <v>620</v>
      </c>
      <c r="G95" s="118" t="s">
        <v>206</v>
      </c>
      <c r="H95" s="119">
        <v>7</v>
      </c>
      <c r="I95" s="116" t="str">
        <f t="shared" si="4"/>
        <v/>
      </c>
      <c r="J95" s="74">
        <f t="shared" si="5"/>
        <v>1</v>
      </c>
    </row>
    <row r="96" spans="1:10" ht="18.75" x14ac:dyDescent="0.25">
      <c r="A96" s="87" t="s">
        <v>19</v>
      </c>
      <c r="B96" s="94"/>
      <c r="C96" s="88" t="s">
        <v>84</v>
      </c>
      <c r="D96" s="118" t="s">
        <v>385</v>
      </c>
      <c r="E96" s="119" t="s">
        <v>556</v>
      </c>
      <c r="F96" s="118" t="s">
        <v>215</v>
      </c>
      <c r="G96" s="118" t="s">
        <v>184</v>
      </c>
      <c r="H96" s="119">
        <v>6</v>
      </c>
      <c r="I96" s="116" t="str">
        <f t="shared" si="4"/>
        <v/>
      </c>
      <c r="J96" s="74" t="str">
        <f t="shared" si="5"/>
        <v/>
      </c>
    </row>
    <row r="97" spans="1:10" ht="18.75" x14ac:dyDescent="0.25">
      <c r="A97" s="87" t="s">
        <v>19</v>
      </c>
      <c r="B97" s="94"/>
      <c r="C97" s="88" t="s">
        <v>84</v>
      </c>
      <c r="D97" s="118" t="s">
        <v>98</v>
      </c>
      <c r="E97" s="119" t="s">
        <v>556</v>
      </c>
      <c r="F97" s="118" t="s">
        <v>239</v>
      </c>
      <c r="G97" s="118" t="s">
        <v>214</v>
      </c>
      <c r="H97" s="119">
        <v>1</v>
      </c>
      <c r="I97" s="116" t="str">
        <f t="shared" si="4"/>
        <v/>
      </c>
      <c r="J97" s="74" t="str">
        <f t="shared" si="5"/>
        <v/>
      </c>
    </row>
    <row r="98" spans="1:10" ht="18.75" x14ac:dyDescent="0.25">
      <c r="A98" s="87" t="s">
        <v>19</v>
      </c>
      <c r="B98" s="94"/>
      <c r="C98" s="88" t="s">
        <v>84</v>
      </c>
      <c r="D98" s="118" t="s">
        <v>98</v>
      </c>
      <c r="E98" s="119" t="s">
        <v>556</v>
      </c>
      <c r="F98" s="118" t="s">
        <v>240</v>
      </c>
      <c r="G98" s="118" t="s">
        <v>241</v>
      </c>
      <c r="H98" s="119">
        <v>2</v>
      </c>
      <c r="I98" s="116" t="str">
        <f t="shared" si="4"/>
        <v/>
      </c>
      <c r="J98" s="74" t="str">
        <f t="shared" si="5"/>
        <v/>
      </c>
    </row>
    <row r="99" spans="1:10" ht="18.75" x14ac:dyDescent="0.25">
      <c r="A99" s="87" t="s">
        <v>19</v>
      </c>
      <c r="B99" s="94"/>
      <c r="C99" s="88" t="s">
        <v>84</v>
      </c>
      <c r="D99" s="118" t="s">
        <v>98</v>
      </c>
      <c r="E99" s="119" t="s">
        <v>556</v>
      </c>
      <c r="F99" s="118" t="s">
        <v>242</v>
      </c>
      <c r="G99" s="118" t="s">
        <v>243</v>
      </c>
      <c r="H99" s="119">
        <v>5</v>
      </c>
      <c r="I99" s="116" t="str">
        <f t="shared" si="4"/>
        <v/>
      </c>
      <c r="J99" s="74" t="str">
        <f t="shared" si="5"/>
        <v/>
      </c>
    </row>
    <row r="100" spans="1:10" ht="18.75" x14ac:dyDescent="0.25">
      <c r="A100" s="87" t="s">
        <v>19</v>
      </c>
      <c r="B100" s="94"/>
      <c r="C100" s="88" t="s">
        <v>85</v>
      </c>
      <c r="D100" s="118" t="s">
        <v>432</v>
      </c>
      <c r="E100" s="119" t="s">
        <v>561</v>
      </c>
      <c r="F100" s="118" t="s">
        <v>252</v>
      </c>
      <c r="G100" s="118" t="s">
        <v>59</v>
      </c>
      <c r="H100" s="119">
        <v>3</v>
      </c>
      <c r="I100" s="116" t="str">
        <f t="shared" si="4"/>
        <v/>
      </c>
      <c r="J100" s="74">
        <f t="shared" si="5"/>
        <v>1</v>
      </c>
    </row>
    <row r="101" spans="1:10" ht="18.75" x14ac:dyDescent="0.25">
      <c r="A101" s="87" t="s">
        <v>19</v>
      </c>
      <c r="B101" s="94"/>
      <c r="C101" s="88" t="s">
        <v>85</v>
      </c>
      <c r="D101" s="118" t="s">
        <v>433</v>
      </c>
      <c r="E101" s="119" t="s">
        <v>556</v>
      </c>
      <c r="F101" s="118" t="s">
        <v>256</v>
      </c>
      <c r="G101" s="118" t="s">
        <v>47</v>
      </c>
      <c r="H101" s="119">
        <v>5</v>
      </c>
      <c r="I101" s="116" t="str">
        <f t="shared" si="4"/>
        <v/>
      </c>
      <c r="J101" s="74" t="str">
        <f t="shared" si="5"/>
        <v/>
      </c>
    </row>
    <row r="102" spans="1:10" ht="18.75" x14ac:dyDescent="0.25">
      <c r="A102" s="87" t="s">
        <v>19</v>
      </c>
      <c r="B102" s="94"/>
      <c r="C102" s="88" t="s">
        <v>85</v>
      </c>
      <c r="D102" s="118" t="s">
        <v>433</v>
      </c>
      <c r="E102" s="119" t="s">
        <v>556</v>
      </c>
      <c r="F102" s="118" t="s">
        <v>258</v>
      </c>
      <c r="G102" s="118" t="s">
        <v>259</v>
      </c>
      <c r="H102" s="119">
        <v>7</v>
      </c>
      <c r="I102" s="116" t="str">
        <f t="shared" si="4"/>
        <v/>
      </c>
      <c r="J102" s="74" t="str">
        <f t="shared" si="5"/>
        <v/>
      </c>
    </row>
    <row r="103" spans="1:10" ht="18.75" x14ac:dyDescent="0.25">
      <c r="A103" s="87" t="s">
        <v>19</v>
      </c>
      <c r="B103" s="94"/>
      <c r="C103" s="88" t="s">
        <v>85</v>
      </c>
      <c r="D103" s="118" t="s">
        <v>92</v>
      </c>
      <c r="E103" s="119" t="s">
        <v>568</v>
      </c>
      <c r="F103" s="118" t="s">
        <v>261</v>
      </c>
      <c r="G103" s="118" t="s">
        <v>132</v>
      </c>
      <c r="H103" s="119">
        <v>4</v>
      </c>
      <c r="I103" s="116" t="str">
        <f t="shared" ref="I103:I134" si="6">IF(A103=A102,"",1)</f>
        <v/>
      </c>
      <c r="J103" s="74" t="str">
        <f t="shared" ref="J103:J134" si="7">IF(C103=C102,"",1)</f>
        <v/>
      </c>
    </row>
    <row r="104" spans="1:10" ht="18.75" x14ac:dyDescent="0.25">
      <c r="A104" s="87" t="s">
        <v>19</v>
      </c>
      <c r="B104" s="94"/>
      <c r="C104" s="88" t="s">
        <v>85</v>
      </c>
      <c r="D104" s="118" t="s">
        <v>426</v>
      </c>
      <c r="E104" s="119" t="s">
        <v>561</v>
      </c>
      <c r="F104" s="118" t="s">
        <v>504</v>
      </c>
      <c r="G104" s="118" t="s">
        <v>505</v>
      </c>
      <c r="H104" s="119">
        <v>4</v>
      </c>
      <c r="I104" s="116" t="str">
        <f t="shared" si="6"/>
        <v/>
      </c>
      <c r="J104" s="74" t="str">
        <f t="shared" si="7"/>
        <v/>
      </c>
    </row>
    <row r="105" spans="1:10" ht="18.75" x14ac:dyDescent="0.25">
      <c r="A105" s="87" t="s">
        <v>19</v>
      </c>
      <c r="B105" s="94"/>
      <c r="C105" s="88" t="s">
        <v>85</v>
      </c>
      <c r="D105" s="118" t="s">
        <v>401</v>
      </c>
      <c r="E105" s="119" t="s">
        <v>556</v>
      </c>
      <c r="F105" s="118" t="s">
        <v>276</v>
      </c>
      <c r="G105" s="118" t="s">
        <v>126</v>
      </c>
      <c r="H105" s="119">
        <v>3</v>
      </c>
      <c r="I105" s="116" t="str">
        <f t="shared" si="6"/>
        <v/>
      </c>
      <c r="J105" s="74" t="str">
        <f t="shared" si="7"/>
        <v/>
      </c>
    </row>
    <row r="106" spans="1:10" ht="18.75" x14ac:dyDescent="0.25">
      <c r="A106" s="91" t="s">
        <v>19</v>
      </c>
      <c r="B106" s="95"/>
      <c r="C106" s="92" t="s">
        <v>85</v>
      </c>
      <c r="D106" s="118" t="s">
        <v>401</v>
      </c>
      <c r="E106" s="119" t="s">
        <v>556</v>
      </c>
      <c r="F106" s="118" t="s">
        <v>278</v>
      </c>
      <c r="G106" s="118" t="s">
        <v>245</v>
      </c>
      <c r="H106" s="119">
        <v>6</v>
      </c>
      <c r="I106" s="116" t="str">
        <f t="shared" si="6"/>
        <v/>
      </c>
      <c r="J106" s="74" t="str">
        <f t="shared" si="7"/>
        <v/>
      </c>
    </row>
    <row r="107" spans="1:10" ht="18.75" x14ac:dyDescent="0.25">
      <c r="A107" s="91" t="s">
        <v>19</v>
      </c>
      <c r="B107" s="95" t="s">
        <v>606</v>
      </c>
      <c r="C107" s="92" t="s">
        <v>85</v>
      </c>
      <c r="D107" s="118" t="s">
        <v>405</v>
      </c>
      <c r="E107" s="119" t="s">
        <v>556</v>
      </c>
      <c r="F107" s="118" t="s">
        <v>652</v>
      </c>
      <c r="G107" s="118" t="s">
        <v>172</v>
      </c>
      <c r="H107" s="119">
        <v>7</v>
      </c>
      <c r="I107" s="116" t="str">
        <f t="shared" si="6"/>
        <v/>
      </c>
      <c r="J107" s="74" t="str">
        <f t="shared" si="7"/>
        <v/>
      </c>
    </row>
    <row r="108" spans="1:10" ht="18.75" x14ac:dyDescent="0.25">
      <c r="A108" s="91" t="s">
        <v>19</v>
      </c>
      <c r="B108" s="95"/>
      <c r="C108" s="92" t="s">
        <v>85</v>
      </c>
      <c r="D108" s="118" t="s">
        <v>99</v>
      </c>
      <c r="E108" s="119" t="s">
        <v>568</v>
      </c>
      <c r="F108" s="118" t="s">
        <v>288</v>
      </c>
      <c r="G108" s="118" t="s">
        <v>289</v>
      </c>
      <c r="H108" s="119">
        <v>1</v>
      </c>
      <c r="I108" s="116" t="str">
        <f t="shared" si="6"/>
        <v/>
      </c>
      <c r="J108" s="74" t="str">
        <f t="shared" si="7"/>
        <v/>
      </c>
    </row>
    <row r="109" spans="1:10" ht="18.75" x14ac:dyDescent="0.25">
      <c r="A109" s="91" t="s">
        <v>19</v>
      </c>
      <c r="B109" s="95"/>
      <c r="C109" s="92" t="s">
        <v>85</v>
      </c>
      <c r="D109" s="118" t="s">
        <v>417</v>
      </c>
      <c r="E109" s="119" t="s">
        <v>563</v>
      </c>
      <c r="F109" s="118" t="s">
        <v>294</v>
      </c>
      <c r="G109" s="118" t="s">
        <v>295</v>
      </c>
      <c r="H109" s="119">
        <v>1</v>
      </c>
      <c r="I109" s="116" t="str">
        <f t="shared" si="6"/>
        <v/>
      </c>
      <c r="J109" s="74" t="str">
        <f t="shared" si="7"/>
        <v/>
      </c>
    </row>
    <row r="110" spans="1:10" ht="18.75" x14ac:dyDescent="0.25">
      <c r="A110" s="91" t="s">
        <v>19</v>
      </c>
      <c r="B110" s="95"/>
      <c r="C110" s="92" t="s">
        <v>85</v>
      </c>
      <c r="D110" s="118" t="s">
        <v>417</v>
      </c>
      <c r="E110" s="119" t="s">
        <v>563</v>
      </c>
      <c r="F110" s="118" t="s">
        <v>296</v>
      </c>
      <c r="G110" s="118" t="s">
        <v>161</v>
      </c>
      <c r="H110" s="119">
        <v>4</v>
      </c>
      <c r="I110" s="116" t="str">
        <f t="shared" si="6"/>
        <v/>
      </c>
      <c r="J110" s="74" t="str">
        <f t="shared" si="7"/>
        <v/>
      </c>
    </row>
    <row r="111" spans="1:10" ht="18.75" x14ac:dyDescent="0.25">
      <c r="A111" s="91" t="s">
        <v>19</v>
      </c>
      <c r="B111" s="95"/>
      <c r="C111" s="92" t="s">
        <v>86</v>
      </c>
      <c r="D111" s="118" t="s">
        <v>432</v>
      </c>
      <c r="E111" s="119" t="s">
        <v>575</v>
      </c>
      <c r="F111" s="118" t="s">
        <v>609</v>
      </c>
      <c r="G111" s="118" t="s">
        <v>607</v>
      </c>
      <c r="H111" s="119">
        <v>1</v>
      </c>
      <c r="I111" s="116" t="str">
        <f t="shared" si="6"/>
        <v/>
      </c>
      <c r="J111" s="74">
        <f t="shared" si="7"/>
        <v>1</v>
      </c>
    </row>
    <row r="112" spans="1:10" ht="18.75" x14ac:dyDescent="0.25">
      <c r="A112" s="91" t="s">
        <v>19</v>
      </c>
      <c r="B112" s="95"/>
      <c r="C112" s="92" t="s">
        <v>86</v>
      </c>
      <c r="D112" s="118" t="s">
        <v>92</v>
      </c>
      <c r="E112" s="119" t="s">
        <v>561</v>
      </c>
      <c r="F112" s="118" t="s">
        <v>304</v>
      </c>
      <c r="G112" s="118" t="s">
        <v>303</v>
      </c>
      <c r="H112" s="119">
        <v>3</v>
      </c>
      <c r="I112" s="116" t="str">
        <f t="shared" si="6"/>
        <v/>
      </c>
      <c r="J112" s="74" t="str">
        <f t="shared" si="7"/>
        <v/>
      </c>
    </row>
    <row r="113" spans="1:10" ht="18.75" x14ac:dyDescent="0.25">
      <c r="A113" s="91" t="s">
        <v>19</v>
      </c>
      <c r="B113" s="95"/>
      <c r="C113" s="92" t="s">
        <v>86</v>
      </c>
      <c r="D113" s="118" t="s">
        <v>442</v>
      </c>
      <c r="E113" s="119" t="s">
        <v>556</v>
      </c>
      <c r="F113" s="118" t="s">
        <v>306</v>
      </c>
      <c r="G113" s="118" t="s">
        <v>253</v>
      </c>
      <c r="H113" s="119">
        <v>7</v>
      </c>
      <c r="I113" s="116" t="str">
        <f t="shared" si="6"/>
        <v/>
      </c>
      <c r="J113" s="74" t="str">
        <f t="shared" si="7"/>
        <v/>
      </c>
    </row>
    <row r="114" spans="1:10" ht="18.75" x14ac:dyDescent="0.25">
      <c r="A114" s="91" t="s">
        <v>19</v>
      </c>
      <c r="B114" s="95"/>
      <c r="C114" s="92" t="s">
        <v>86</v>
      </c>
      <c r="D114" s="118" t="s">
        <v>447</v>
      </c>
      <c r="E114" s="119" t="s">
        <v>570</v>
      </c>
      <c r="F114" s="118" t="s">
        <v>513</v>
      </c>
      <c r="G114" s="118" t="s">
        <v>161</v>
      </c>
      <c r="H114" s="119">
        <v>4</v>
      </c>
      <c r="I114" s="116" t="str">
        <f t="shared" si="6"/>
        <v/>
      </c>
      <c r="J114" s="74" t="str">
        <f t="shared" si="7"/>
        <v/>
      </c>
    </row>
    <row r="115" spans="1:10" ht="18.75" x14ac:dyDescent="0.25">
      <c r="A115" s="91" t="s">
        <v>19</v>
      </c>
      <c r="B115" s="95"/>
      <c r="C115" s="92" t="s">
        <v>87</v>
      </c>
      <c r="D115" s="118" t="s">
        <v>447</v>
      </c>
      <c r="E115" s="119" t="s">
        <v>556</v>
      </c>
      <c r="F115" s="118" t="s">
        <v>340</v>
      </c>
      <c r="G115" s="118" t="s">
        <v>184</v>
      </c>
      <c r="H115" s="119">
        <v>6</v>
      </c>
      <c r="I115" s="116" t="str">
        <f t="shared" si="6"/>
        <v/>
      </c>
      <c r="J115" s="74">
        <f t="shared" si="7"/>
        <v>1</v>
      </c>
    </row>
    <row r="116" spans="1:10" ht="18.75" x14ac:dyDescent="0.25">
      <c r="A116" s="91" t="s">
        <v>19</v>
      </c>
      <c r="B116" s="95" t="s">
        <v>606</v>
      </c>
      <c r="C116" s="92" t="s">
        <v>87</v>
      </c>
      <c r="D116" s="118" t="s">
        <v>449</v>
      </c>
      <c r="E116" s="119" t="s">
        <v>556</v>
      </c>
      <c r="F116" s="118" t="s">
        <v>343</v>
      </c>
      <c r="G116" s="118" t="s">
        <v>321</v>
      </c>
      <c r="H116" s="119">
        <v>5</v>
      </c>
      <c r="I116" s="116" t="str">
        <f t="shared" si="6"/>
        <v/>
      </c>
      <c r="J116" s="74" t="str">
        <f t="shared" si="7"/>
        <v/>
      </c>
    </row>
    <row r="117" spans="1:10" ht="18.75" x14ac:dyDescent="0.25">
      <c r="A117" s="91" t="s">
        <v>19</v>
      </c>
      <c r="B117" s="95"/>
      <c r="C117" s="92" t="s">
        <v>87</v>
      </c>
      <c r="D117" s="118" t="s">
        <v>450</v>
      </c>
      <c r="E117" s="119" t="s">
        <v>556</v>
      </c>
      <c r="F117" s="118" t="s">
        <v>655</v>
      </c>
      <c r="G117" s="118" t="s">
        <v>283</v>
      </c>
      <c r="H117" s="119">
        <v>1</v>
      </c>
      <c r="I117" s="116" t="str">
        <f t="shared" si="6"/>
        <v/>
      </c>
      <c r="J117" s="74" t="str">
        <f t="shared" si="7"/>
        <v/>
      </c>
    </row>
    <row r="118" spans="1:10" ht="18.75" x14ac:dyDescent="0.25">
      <c r="A118" s="91" t="s">
        <v>19</v>
      </c>
      <c r="B118" s="95"/>
      <c r="C118" s="92" t="s">
        <v>87</v>
      </c>
      <c r="D118" s="118" t="s">
        <v>450</v>
      </c>
      <c r="E118" s="119" t="s">
        <v>556</v>
      </c>
      <c r="F118" s="118" t="s">
        <v>348</v>
      </c>
      <c r="G118" s="118" t="s">
        <v>349</v>
      </c>
      <c r="H118" s="119">
        <v>2</v>
      </c>
      <c r="I118" s="116" t="str">
        <f t="shared" si="6"/>
        <v/>
      </c>
      <c r="J118" s="74" t="str">
        <f t="shared" si="7"/>
        <v/>
      </c>
    </row>
    <row r="119" spans="1:10" ht="18.75" x14ac:dyDescent="0.25">
      <c r="A119" s="91" t="s">
        <v>19</v>
      </c>
      <c r="B119" s="95"/>
      <c r="C119" s="92" t="s">
        <v>87</v>
      </c>
      <c r="D119" s="118" t="s">
        <v>450</v>
      </c>
      <c r="E119" s="119" t="s">
        <v>556</v>
      </c>
      <c r="F119" s="118" t="s">
        <v>351</v>
      </c>
      <c r="G119" s="118" t="s">
        <v>352</v>
      </c>
      <c r="H119" s="119">
        <v>7</v>
      </c>
      <c r="I119" s="116" t="str">
        <f t="shared" si="6"/>
        <v/>
      </c>
      <c r="J119" s="74" t="str">
        <f t="shared" si="7"/>
        <v/>
      </c>
    </row>
    <row r="120" spans="1:10" ht="18.75" x14ac:dyDescent="0.25">
      <c r="A120" s="91" t="s">
        <v>19</v>
      </c>
      <c r="B120" s="95" t="s">
        <v>677</v>
      </c>
      <c r="C120" s="92" t="s">
        <v>88</v>
      </c>
      <c r="D120" s="118" t="s">
        <v>451</v>
      </c>
      <c r="E120" s="119" t="s">
        <v>556</v>
      </c>
      <c r="F120" s="118" t="s">
        <v>362</v>
      </c>
      <c r="G120" s="118" t="s">
        <v>363</v>
      </c>
      <c r="H120" s="119">
        <v>1</v>
      </c>
      <c r="I120" s="116" t="str">
        <f t="shared" si="6"/>
        <v/>
      </c>
      <c r="J120" s="74">
        <f t="shared" si="7"/>
        <v>1</v>
      </c>
    </row>
    <row r="121" spans="1:10" ht="18.75" x14ac:dyDescent="0.25">
      <c r="A121" s="91" t="s">
        <v>19</v>
      </c>
      <c r="B121" s="95"/>
      <c r="C121" s="92" t="s">
        <v>88</v>
      </c>
      <c r="D121" s="118" t="s">
        <v>426</v>
      </c>
      <c r="E121" s="119" t="s">
        <v>556</v>
      </c>
      <c r="F121" s="118" t="s">
        <v>369</v>
      </c>
      <c r="G121" s="118" t="s">
        <v>155</v>
      </c>
      <c r="H121" s="119">
        <v>1</v>
      </c>
      <c r="I121" s="116" t="str">
        <f t="shared" si="6"/>
        <v/>
      </c>
      <c r="J121" s="74" t="str">
        <f t="shared" si="7"/>
        <v/>
      </c>
    </row>
    <row r="122" spans="1:10" ht="18.75" x14ac:dyDescent="0.25">
      <c r="A122" s="91" t="s">
        <v>19</v>
      </c>
      <c r="B122" s="95"/>
      <c r="C122" s="92" t="s">
        <v>88</v>
      </c>
      <c r="D122" s="118" t="s">
        <v>426</v>
      </c>
      <c r="E122" s="119" t="s">
        <v>556</v>
      </c>
      <c r="F122" s="118" t="s">
        <v>372</v>
      </c>
      <c r="G122" s="118" t="s">
        <v>373</v>
      </c>
      <c r="H122" s="119">
        <v>5</v>
      </c>
      <c r="I122" s="116" t="str">
        <f t="shared" si="6"/>
        <v/>
      </c>
      <c r="J122" s="74" t="str">
        <f t="shared" si="7"/>
        <v/>
      </c>
    </row>
    <row r="123" spans="1:10" ht="18.75" x14ac:dyDescent="0.25">
      <c r="A123" s="91" t="s">
        <v>19</v>
      </c>
      <c r="B123" s="95"/>
      <c r="C123" s="92" t="s">
        <v>88</v>
      </c>
      <c r="D123" s="118" t="s">
        <v>426</v>
      </c>
      <c r="E123" s="119" t="s">
        <v>556</v>
      </c>
      <c r="F123" s="118" t="s">
        <v>374</v>
      </c>
      <c r="G123" s="118" t="s">
        <v>58</v>
      </c>
      <c r="H123" s="119">
        <v>6</v>
      </c>
      <c r="I123" s="116" t="str">
        <f t="shared" si="6"/>
        <v/>
      </c>
      <c r="J123" s="74" t="str">
        <f t="shared" si="7"/>
        <v/>
      </c>
    </row>
    <row r="124" spans="1:10" ht="18.75" x14ac:dyDescent="0.25">
      <c r="A124" s="91" t="s">
        <v>19</v>
      </c>
      <c r="B124" s="95"/>
      <c r="C124" s="92" t="s">
        <v>89</v>
      </c>
      <c r="D124" s="118" t="s">
        <v>390</v>
      </c>
      <c r="E124" s="119" t="s">
        <v>575</v>
      </c>
      <c r="F124" s="118" t="s">
        <v>381</v>
      </c>
      <c r="G124" s="118" t="s">
        <v>111</v>
      </c>
      <c r="H124" s="119">
        <v>6</v>
      </c>
      <c r="I124" s="116" t="str">
        <f t="shared" si="6"/>
        <v/>
      </c>
      <c r="J124" s="74">
        <f t="shared" si="7"/>
        <v>1</v>
      </c>
    </row>
    <row r="125" spans="1:10" ht="18.75" x14ac:dyDescent="0.25">
      <c r="A125" s="91" t="s">
        <v>19</v>
      </c>
      <c r="B125" s="95"/>
      <c r="C125" s="92" t="s">
        <v>89</v>
      </c>
      <c r="D125" s="118" t="s">
        <v>422</v>
      </c>
      <c r="E125" s="119" t="s">
        <v>561</v>
      </c>
      <c r="F125" s="118" t="s">
        <v>382</v>
      </c>
      <c r="G125" s="118" t="s">
        <v>60</v>
      </c>
      <c r="H125" s="119">
        <v>4</v>
      </c>
      <c r="I125" s="116" t="str">
        <f t="shared" si="6"/>
        <v/>
      </c>
      <c r="J125" s="74" t="str">
        <f t="shared" si="7"/>
        <v/>
      </c>
    </row>
    <row r="126" spans="1:10" ht="18.75" x14ac:dyDescent="0.25">
      <c r="A126" s="91" t="s">
        <v>19</v>
      </c>
      <c r="B126" s="95"/>
      <c r="C126" s="92" t="s">
        <v>89</v>
      </c>
      <c r="D126" s="118" t="s">
        <v>92</v>
      </c>
      <c r="E126" s="119" t="s">
        <v>556</v>
      </c>
      <c r="F126" s="118" t="s">
        <v>610</v>
      </c>
      <c r="G126" s="118" t="s">
        <v>40</v>
      </c>
      <c r="H126" s="119">
        <v>1</v>
      </c>
      <c r="I126" s="116" t="str">
        <f t="shared" si="6"/>
        <v/>
      </c>
      <c r="J126" s="74" t="str">
        <f t="shared" si="7"/>
        <v/>
      </c>
    </row>
    <row r="127" spans="1:10" ht="18.75" x14ac:dyDescent="0.25">
      <c r="A127" s="91" t="s">
        <v>19</v>
      </c>
      <c r="B127" s="95"/>
      <c r="C127" s="92" t="s">
        <v>89</v>
      </c>
      <c r="D127" s="118" t="s">
        <v>94</v>
      </c>
      <c r="E127" s="119" t="s">
        <v>556</v>
      </c>
      <c r="F127" s="118" t="s">
        <v>670</v>
      </c>
      <c r="G127" s="118" t="s">
        <v>279</v>
      </c>
      <c r="H127" s="119">
        <v>3</v>
      </c>
      <c r="I127" s="116" t="str">
        <f t="shared" si="6"/>
        <v/>
      </c>
      <c r="J127" s="74" t="str">
        <f t="shared" si="7"/>
        <v/>
      </c>
    </row>
    <row r="128" spans="1:10" ht="18.75" x14ac:dyDescent="0.25">
      <c r="A128" s="91" t="s">
        <v>19</v>
      </c>
      <c r="B128" s="95" t="s">
        <v>654</v>
      </c>
      <c r="C128" s="92" t="s">
        <v>89</v>
      </c>
      <c r="D128" s="118" t="s">
        <v>99</v>
      </c>
      <c r="E128" s="119" t="s">
        <v>556</v>
      </c>
      <c r="F128" s="118" t="s">
        <v>680</v>
      </c>
      <c r="G128" s="118" t="s">
        <v>674</v>
      </c>
      <c r="H128" s="119">
        <v>7</v>
      </c>
      <c r="I128" s="116" t="str">
        <f t="shared" si="6"/>
        <v/>
      </c>
      <c r="J128" s="74" t="str">
        <f t="shared" si="7"/>
        <v/>
      </c>
    </row>
    <row r="129" spans="1:10" ht="18.75" x14ac:dyDescent="0.25">
      <c r="A129" s="91" t="s">
        <v>22</v>
      </c>
      <c r="B129" s="95"/>
      <c r="C129" s="92" t="s">
        <v>82</v>
      </c>
      <c r="D129" s="118" t="s">
        <v>398</v>
      </c>
      <c r="E129" s="119" t="s">
        <v>556</v>
      </c>
      <c r="F129" s="118" t="s">
        <v>142</v>
      </c>
      <c r="G129" s="118" t="s">
        <v>143</v>
      </c>
      <c r="H129" s="119">
        <v>5</v>
      </c>
      <c r="I129" s="116">
        <f t="shared" si="6"/>
        <v>1</v>
      </c>
      <c r="J129" s="74">
        <f t="shared" si="7"/>
        <v>1</v>
      </c>
    </row>
    <row r="130" spans="1:10" ht="18.75" x14ac:dyDescent="0.25">
      <c r="A130" s="91" t="s">
        <v>22</v>
      </c>
      <c r="B130" s="95"/>
      <c r="C130" s="92" t="s">
        <v>82</v>
      </c>
      <c r="D130" s="118" t="s">
        <v>401</v>
      </c>
      <c r="E130" s="119" t="s">
        <v>556</v>
      </c>
      <c r="F130" s="118" t="s">
        <v>151</v>
      </c>
      <c r="G130" s="118" t="s">
        <v>152</v>
      </c>
      <c r="H130" s="119">
        <v>6</v>
      </c>
      <c r="I130" s="116" t="str">
        <f t="shared" si="6"/>
        <v/>
      </c>
      <c r="J130" s="74" t="str">
        <f t="shared" si="7"/>
        <v/>
      </c>
    </row>
    <row r="131" spans="1:10" ht="18.75" x14ac:dyDescent="0.25">
      <c r="A131" s="91" t="s">
        <v>22</v>
      </c>
      <c r="B131" s="95"/>
      <c r="C131" s="92" t="s">
        <v>83</v>
      </c>
      <c r="D131" s="118" t="s">
        <v>390</v>
      </c>
      <c r="E131" s="119" t="s">
        <v>556</v>
      </c>
      <c r="F131" s="118" t="s">
        <v>163</v>
      </c>
      <c r="G131" s="118" t="s">
        <v>53</v>
      </c>
      <c r="H131" s="119">
        <v>3</v>
      </c>
      <c r="I131" s="116" t="str">
        <f t="shared" si="6"/>
        <v/>
      </c>
      <c r="J131" s="74">
        <f t="shared" si="7"/>
        <v>1</v>
      </c>
    </row>
    <row r="132" spans="1:10" ht="18.75" x14ac:dyDescent="0.25">
      <c r="A132" s="91" t="s">
        <v>22</v>
      </c>
      <c r="B132" s="95"/>
      <c r="C132" s="92" t="s">
        <v>84</v>
      </c>
      <c r="D132" s="118" t="s">
        <v>390</v>
      </c>
      <c r="E132" s="119" t="s">
        <v>568</v>
      </c>
      <c r="F132" s="118" t="s">
        <v>194</v>
      </c>
      <c r="G132" s="118" t="s">
        <v>54</v>
      </c>
      <c r="H132" s="119">
        <v>1</v>
      </c>
      <c r="I132" s="116" t="str">
        <f t="shared" si="6"/>
        <v/>
      </c>
      <c r="J132" s="74">
        <f t="shared" si="7"/>
        <v>1</v>
      </c>
    </row>
    <row r="133" spans="1:10" ht="18.75" x14ac:dyDescent="0.25">
      <c r="A133" s="91" t="s">
        <v>22</v>
      </c>
      <c r="B133" s="95"/>
      <c r="C133" s="92" t="s">
        <v>84</v>
      </c>
      <c r="D133" s="118" t="s">
        <v>426</v>
      </c>
      <c r="E133" s="119" t="s">
        <v>570</v>
      </c>
      <c r="F133" s="118" t="s">
        <v>219</v>
      </c>
      <c r="G133" s="118" t="s">
        <v>220</v>
      </c>
      <c r="H133" s="119">
        <v>2</v>
      </c>
      <c r="I133" s="116" t="str">
        <f t="shared" si="6"/>
        <v/>
      </c>
      <c r="J133" s="74" t="str">
        <f t="shared" si="7"/>
        <v/>
      </c>
    </row>
    <row r="134" spans="1:10" ht="18.75" x14ac:dyDescent="0.25">
      <c r="A134" s="91" t="s">
        <v>22</v>
      </c>
      <c r="B134" s="95"/>
      <c r="C134" s="92" t="s">
        <v>84</v>
      </c>
      <c r="D134" s="118" t="s">
        <v>428</v>
      </c>
      <c r="E134" s="119" t="s">
        <v>568</v>
      </c>
      <c r="F134" s="118" t="s">
        <v>498</v>
      </c>
      <c r="G134" s="118" t="s">
        <v>227</v>
      </c>
      <c r="H134" s="119">
        <v>3</v>
      </c>
      <c r="I134" s="116" t="str">
        <f t="shared" si="6"/>
        <v/>
      </c>
      <c r="J134" s="74" t="str">
        <f t="shared" si="7"/>
        <v/>
      </c>
    </row>
    <row r="135" spans="1:10" ht="18.75" x14ac:dyDescent="0.25">
      <c r="A135" s="91" t="s">
        <v>22</v>
      </c>
      <c r="B135" s="95"/>
      <c r="C135" s="92" t="s">
        <v>84</v>
      </c>
      <c r="D135" s="118" t="s">
        <v>540</v>
      </c>
      <c r="E135" s="119" t="s">
        <v>570</v>
      </c>
      <c r="F135" s="118" t="s">
        <v>500</v>
      </c>
      <c r="G135" s="118" t="s">
        <v>246</v>
      </c>
      <c r="H135" s="119">
        <v>1</v>
      </c>
      <c r="I135" s="116" t="str">
        <f t="shared" ref="I135:I157" si="8">IF(A135=A134,"",1)</f>
        <v/>
      </c>
      <c r="J135" s="74" t="str">
        <f t="shared" ref="J135:J157" si="9">IF(C135=C134,"",1)</f>
        <v/>
      </c>
    </row>
    <row r="136" spans="1:10" ht="18.75" x14ac:dyDescent="0.25">
      <c r="A136" s="91" t="s">
        <v>22</v>
      </c>
      <c r="B136" s="95"/>
      <c r="C136" s="92" t="s">
        <v>85</v>
      </c>
      <c r="D136" s="118" t="s">
        <v>433</v>
      </c>
      <c r="E136" s="119" t="s">
        <v>556</v>
      </c>
      <c r="F136" s="118" t="s">
        <v>257</v>
      </c>
      <c r="G136" s="118" t="s">
        <v>134</v>
      </c>
      <c r="H136" s="119">
        <v>6</v>
      </c>
      <c r="I136" s="116" t="str">
        <f t="shared" si="8"/>
        <v/>
      </c>
      <c r="J136" s="74">
        <f t="shared" si="9"/>
        <v>1</v>
      </c>
    </row>
    <row r="137" spans="1:10" ht="18.75" x14ac:dyDescent="0.25">
      <c r="A137" s="91" t="s">
        <v>22</v>
      </c>
      <c r="B137" s="95"/>
      <c r="C137" s="92" t="s">
        <v>85</v>
      </c>
      <c r="D137" s="118" t="s">
        <v>439</v>
      </c>
      <c r="E137" s="119" t="s">
        <v>570</v>
      </c>
      <c r="F137" s="118" t="s">
        <v>281</v>
      </c>
      <c r="G137" s="118" t="s">
        <v>60</v>
      </c>
      <c r="H137" s="119">
        <v>4</v>
      </c>
      <c r="I137" s="116" t="str">
        <f t="shared" si="8"/>
        <v/>
      </c>
      <c r="J137" s="74" t="str">
        <f t="shared" si="9"/>
        <v/>
      </c>
    </row>
    <row r="138" spans="1:10" ht="18.75" x14ac:dyDescent="0.25">
      <c r="A138" s="91" t="s">
        <v>22</v>
      </c>
      <c r="B138" s="95"/>
      <c r="C138" s="92" t="s">
        <v>85</v>
      </c>
      <c r="D138" s="118" t="s">
        <v>441</v>
      </c>
      <c r="E138" s="119" t="s">
        <v>570</v>
      </c>
      <c r="F138" s="118" t="s">
        <v>290</v>
      </c>
      <c r="G138" s="118" t="s">
        <v>291</v>
      </c>
      <c r="H138" s="119">
        <v>2</v>
      </c>
      <c r="I138" s="116" t="str">
        <f t="shared" si="8"/>
        <v/>
      </c>
      <c r="J138" s="74" t="str">
        <f t="shared" si="9"/>
        <v/>
      </c>
    </row>
    <row r="139" spans="1:10" ht="18.75" x14ac:dyDescent="0.25">
      <c r="A139" s="91" t="s">
        <v>22</v>
      </c>
      <c r="B139" s="95"/>
      <c r="C139" s="92" t="s">
        <v>86</v>
      </c>
      <c r="D139" s="118" t="s">
        <v>447</v>
      </c>
      <c r="E139" s="119" t="s">
        <v>570</v>
      </c>
      <c r="F139" s="118" t="s">
        <v>619</v>
      </c>
      <c r="G139" s="118" t="s">
        <v>111</v>
      </c>
      <c r="H139" s="119">
        <v>6</v>
      </c>
      <c r="I139" s="116" t="str">
        <f t="shared" si="8"/>
        <v/>
      </c>
      <c r="J139" s="74">
        <f t="shared" si="9"/>
        <v>1</v>
      </c>
    </row>
    <row r="140" spans="1:10" ht="18.75" x14ac:dyDescent="0.25">
      <c r="A140" s="91" t="s">
        <v>22</v>
      </c>
      <c r="B140" s="95"/>
      <c r="C140" s="92" t="s">
        <v>86</v>
      </c>
      <c r="D140" s="118" t="s">
        <v>446</v>
      </c>
      <c r="E140" s="119" t="s">
        <v>575</v>
      </c>
      <c r="F140" s="118" t="s">
        <v>328</v>
      </c>
      <c r="G140" s="118" t="s">
        <v>132</v>
      </c>
      <c r="H140" s="119">
        <v>4</v>
      </c>
      <c r="I140" s="116" t="str">
        <f t="shared" si="8"/>
        <v/>
      </c>
      <c r="J140" s="74" t="str">
        <f t="shared" si="9"/>
        <v/>
      </c>
    </row>
    <row r="141" spans="1:10" ht="18.75" x14ac:dyDescent="0.25">
      <c r="A141" s="91" t="s">
        <v>22</v>
      </c>
      <c r="B141" s="95"/>
      <c r="C141" s="92" t="s">
        <v>86</v>
      </c>
      <c r="D141" s="118" t="s">
        <v>651</v>
      </c>
      <c r="E141" s="119" t="s">
        <v>666</v>
      </c>
      <c r="F141" s="118" t="s">
        <v>600</v>
      </c>
      <c r="G141" s="118" t="s">
        <v>295</v>
      </c>
      <c r="H141" s="119">
        <v>1</v>
      </c>
      <c r="I141" s="116" t="str">
        <f t="shared" si="8"/>
        <v/>
      </c>
      <c r="J141" s="74" t="str">
        <f t="shared" si="9"/>
        <v/>
      </c>
    </row>
    <row r="142" spans="1:10" ht="18.75" x14ac:dyDescent="0.25">
      <c r="A142" s="91" t="s">
        <v>22</v>
      </c>
      <c r="B142" s="95"/>
      <c r="C142" s="92" t="s">
        <v>88</v>
      </c>
      <c r="D142" s="118" t="s">
        <v>543</v>
      </c>
      <c r="E142" s="119" t="s">
        <v>564</v>
      </c>
      <c r="F142" s="118" t="s">
        <v>673</v>
      </c>
      <c r="G142" s="118" t="s">
        <v>59</v>
      </c>
      <c r="H142" s="119">
        <v>3</v>
      </c>
      <c r="I142" s="116" t="str">
        <f t="shared" si="8"/>
        <v/>
      </c>
      <c r="J142" s="74">
        <f t="shared" si="9"/>
        <v>1</v>
      </c>
    </row>
    <row r="143" spans="1:10" ht="18.75" x14ac:dyDescent="0.25">
      <c r="A143" s="91" t="s">
        <v>20</v>
      </c>
      <c r="B143" s="95"/>
      <c r="C143" s="92" t="s">
        <v>82</v>
      </c>
      <c r="D143" s="118" t="s">
        <v>401</v>
      </c>
      <c r="E143" s="119" t="s">
        <v>556</v>
      </c>
      <c r="F143" s="118" t="s">
        <v>150</v>
      </c>
      <c r="G143" s="118" t="s">
        <v>39</v>
      </c>
      <c r="H143" s="119">
        <v>5</v>
      </c>
      <c r="I143" s="116">
        <f t="shared" si="8"/>
        <v>1</v>
      </c>
      <c r="J143" s="74">
        <f t="shared" si="9"/>
        <v>1</v>
      </c>
    </row>
    <row r="144" spans="1:10" ht="18.75" x14ac:dyDescent="0.25">
      <c r="A144" s="91" t="s">
        <v>20</v>
      </c>
      <c r="B144" s="95"/>
      <c r="C144" s="92" t="s">
        <v>83</v>
      </c>
      <c r="D144" s="118" t="s">
        <v>411</v>
      </c>
      <c r="E144" s="119" t="s">
        <v>556</v>
      </c>
      <c r="F144" s="118" t="s">
        <v>483</v>
      </c>
      <c r="G144" s="118" t="s">
        <v>176</v>
      </c>
      <c r="H144" s="119">
        <v>3</v>
      </c>
      <c r="I144" s="116" t="str">
        <f t="shared" si="8"/>
        <v/>
      </c>
      <c r="J144" s="74">
        <f t="shared" si="9"/>
        <v>1</v>
      </c>
    </row>
    <row r="145" spans="1:10" ht="18.75" x14ac:dyDescent="0.25">
      <c r="A145" s="91" t="s">
        <v>20</v>
      </c>
      <c r="B145" s="95"/>
      <c r="C145" s="92" t="s">
        <v>85</v>
      </c>
      <c r="D145" s="118" t="s">
        <v>405</v>
      </c>
      <c r="E145" s="119" t="s">
        <v>556</v>
      </c>
      <c r="F145" s="118" t="s">
        <v>286</v>
      </c>
      <c r="G145" s="118" t="s">
        <v>128</v>
      </c>
      <c r="H145" s="119">
        <v>2</v>
      </c>
      <c r="I145" s="116" t="str">
        <f t="shared" si="8"/>
        <v/>
      </c>
      <c r="J145" s="74">
        <f t="shared" si="9"/>
        <v>1</v>
      </c>
    </row>
    <row r="146" spans="1:10" ht="18.75" x14ac:dyDescent="0.25">
      <c r="A146" s="91" t="s">
        <v>20</v>
      </c>
      <c r="B146" s="95"/>
      <c r="C146" s="92" t="s">
        <v>88</v>
      </c>
      <c r="D146" s="118" t="s">
        <v>432</v>
      </c>
      <c r="E146" s="119" t="s">
        <v>556</v>
      </c>
      <c r="F146" s="118" t="s">
        <v>358</v>
      </c>
      <c r="G146" s="118" t="s">
        <v>346</v>
      </c>
      <c r="H146" s="119">
        <v>1</v>
      </c>
      <c r="I146" s="116" t="str">
        <f t="shared" si="8"/>
        <v/>
      </c>
      <c r="J146" s="74">
        <f t="shared" si="9"/>
        <v>1</v>
      </c>
    </row>
    <row r="147" spans="1:10" ht="18.75" x14ac:dyDescent="0.25">
      <c r="A147" s="91" t="s">
        <v>20</v>
      </c>
      <c r="B147" s="95"/>
      <c r="C147" s="92" t="s">
        <v>88</v>
      </c>
      <c r="D147" s="118" t="s">
        <v>451</v>
      </c>
      <c r="E147" s="119" t="s">
        <v>556</v>
      </c>
      <c r="F147" s="118" t="s">
        <v>547</v>
      </c>
      <c r="G147" s="118" t="s">
        <v>548</v>
      </c>
      <c r="H147" s="119">
        <v>7</v>
      </c>
      <c r="I147" s="116" t="str">
        <f t="shared" si="8"/>
        <v/>
      </c>
      <c r="J147" s="74" t="str">
        <f t="shared" si="9"/>
        <v/>
      </c>
    </row>
    <row r="148" spans="1:10" ht="18.75" x14ac:dyDescent="0.25">
      <c r="A148" s="91" t="s">
        <v>20</v>
      </c>
      <c r="B148" s="95"/>
      <c r="C148" s="92" t="s">
        <v>88</v>
      </c>
      <c r="D148" s="118" t="s">
        <v>452</v>
      </c>
      <c r="E148" s="119" t="s">
        <v>556</v>
      </c>
      <c r="F148" s="118" t="s">
        <v>522</v>
      </c>
      <c r="G148" s="118" t="s">
        <v>123</v>
      </c>
      <c r="H148" s="119">
        <v>1</v>
      </c>
      <c r="I148" s="116" t="str">
        <f t="shared" si="8"/>
        <v/>
      </c>
      <c r="J148" s="74" t="str">
        <f t="shared" si="9"/>
        <v/>
      </c>
    </row>
    <row r="149" spans="1:10" ht="18.75" x14ac:dyDescent="0.25">
      <c r="A149" s="91" t="s">
        <v>20</v>
      </c>
      <c r="B149" s="95"/>
      <c r="C149" s="92" t="s">
        <v>88</v>
      </c>
      <c r="D149" s="118" t="s">
        <v>452</v>
      </c>
      <c r="E149" s="119" t="s">
        <v>556</v>
      </c>
      <c r="F149" s="118" t="s">
        <v>523</v>
      </c>
      <c r="G149" s="118" t="s">
        <v>190</v>
      </c>
      <c r="H149" s="119">
        <v>2</v>
      </c>
      <c r="I149" s="116" t="str">
        <f t="shared" si="8"/>
        <v/>
      </c>
      <c r="J149" s="74" t="str">
        <f t="shared" si="9"/>
        <v/>
      </c>
    </row>
    <row r="150" spans="1:10" ht="18.75" x14ac:dyDescent="0.25">
      <c r="A150" s="91" t="s">
        <v>20</v>
      </c>
      <c r="B150" s="95"/>
      <c r="C150" s="92" t="s">
        <v>88</v>
      </c>
      <c r="D150" s="118" t="s">
        <v>452</v>
      </c>
      <c r="E150" s="119" t="s">
        <v>556</v>
      </c>
      <c r="F150" s="118" t="s">
        <v>375</v>
      </c>
      <c r="G150" s="118" t="s">
        <v>109</v>
      </c>
      <c r="H150" s="119">
        <v>3</v>
      </c>
      <c r="I150" s="116" t="str">
        <f t="shared" si="8"/>
        <v/>
      </c>
      <c r="J150" s="74" t="str">
        <f t="shared" si="9"/>
        <v/>
      </c>
    </row>
    <row r="151" spans="1:10" ht="18.75" x14ac:dyDescent="0.25">
      <c r="A151" s="91" t="s">
        <v>20</v>
      </c>
      <c r="B151" s="95"/>
      <c r="C151" s="92" t="s">
        <v>88</v>
      </c>
      <c r="D151" s="118" t="s">
        <v>452</v>
      </c>
      <c r="E151" s="119" t="s">
        <v>556</v>
      </c>
      <c r="F151" s="118" t="s">
        <v>590</v>
      </c>
      <c r="G151" s="118" t="s">
        <v>60</v>
      </c>
      <c r="H151" s="119">
        <v>4</v>
      </c>
      <c r="I151" s="116" t="str">
        <f t="shared" si="8"/>
        <v/>
      </c>
      <c r="J151" s="74" t="str">
        <f t="shared" si="9"/>
        <v/>
      </c>
    </row>
    <row r="152" spans="1:10" ht="18.75" x14ac:dyDescent="0.25">
      <c r="A152" s="91" t="s">
        <v>20</v>
      </c>
      <c r="B152" s="95"/>
      <c r="C152" s="92" t="s">
        <v>88</v>
      </c>
      <c r="D152" s="118" t="s">
        <v>452</v>
      </c>
      <c r="E152" s="119" t="s">
        <v>556</v>
      </c>
      <c r="F152" s="118" t="s">
        <v>524</v>
      </c>
      <c r="G152" s="118" t="s">
        <v>250</v>
      </c>
      <c r="H152" s="119">
        <v>5</v>
      </c>
      <c r="I152" s="116" t="str">
        <f t="shared" si="8"/>
        <v/>
      </c>
      <c r="J152" s="74" t="str">
        <f t="shared" si="9"/>
        <v/>
      </c>
    </row>
    <row r="153" spans="1:10" ht="18.75" x14ac:dyDescent="0.25">
      <c r="A153" s="91" t="s">
        <v>20</v>
      </c>
      <c r="B153" s="95"/>
      <c r="C153" s="92" t="s">
        <v>88</v>
      </c>
      <c r="D153" s="118" t="s">
        <v>452</v>
      </c>
      <c r="E153" s="119" t="s">
        <v>556</v>
      </c>
      <c r="F153" s="118" t="s">
        <v>525</v>
      </c>
      <c r="G153" s="118" t="s">
        <v>152</v>
      </c>
      <c r="H153" s="119">
        <v>6</v>
      </c>
      <c r="I153" s="116" t="str">
        <f t="shared" si="8"/>
        <v/>
      </c>
      <c r="J153" s="74" t="str">
        <f t="shared" si="9"/>
        <v/>
      </c>
    </row>
    <row r="154" spans="1:10" ht="18.75" x14ac:dyDescent="0.25">
      <c r="A154" s="91" t="s">
        <v>20</v>
      </c>
      <c r="B154" s="95"/>
      <c r="C154" s="92" t="s">
        <v>88</v>
      </c>
      <c r="D154" s="118" t="s">
        <v>452</v>
      </c>
      <c r="E154" s="119" t="s">
        <v>556</v>
      </c>
      <c r="F154" s="118" t="s">
        <v>526</v>
      </c>
      <c r="G154" s="118" t="s">
        <v>172</v>
      </c>
      <c r="H154" s="119">
        <v>7</v>
      </c>
      <c r="I154" s="116" t="str">
        <f t="shared" si="8"/>
        <v/>
      </c>
      <c r="J154" s="74" t="str">
        <f t="shared" si="9"/>
        <v/>
      </c>
    </row>
    <row r="155" spans="1:10" ht="18.75" x14ac:dyDescent="0.25">
      <c r="A155" s="91" t="s">
        <v>20</v>
      </c>
      <c r="B155" s="95"/>
      <c r="C155" s="92" t="s">
        <v>88</v>
      </c>
      <c r="D155" s="118" t="s">
        <v>446</v>
      </c>
      <c r="E155" s="119" t="s">
        <v>556</v>
      </c>
      <c r="F155" s="118" t="s">
        <v>379</v>
      </c>
      <c r="G155" s="118" t="s">
        <v>69</v>
      </c>
      <c r="H155" s="119">
        <v>4</v>
      </c>
      <c r="I155" s="116" t="str">
        <f t="shared" si="8"/>
        <v/>
      </c>
      <c r="J155" s="74" t="str">
        <f t="shared" si="9"/>
        <v/>
      </c>
    </row>
    <row r="156" spans="1:10" ht="18.75" x14ac:dyDescent="0.25">
      <c r="A156" s="91" t="s">
        <v>20</v>
      </c>
      <c r="B156" s="95"/>
      <c r="C156" s="92" t="s">
        <v>89</v>
      </c>
      <c r="D156" s="118" t="s">
        <v>92</v>
      </c>
      <c r="E156" s="119" t="s">
        <v>556</v>
      </c>
      <c r="F156" s="118" t="s">
        <v>383</v>
      </c>
      <c r="G156" s="118" t="s">
        <v>39</v>
      </c>
      <c r="H156" s="119">
        <v>5</v>
      </c>
      <c r="I156" s="116" t="str">
        <f t="shared" si="8"/>
        <v/>
      </c>
      <c r="J156" s="74">
        <f t="shared" si="9"/>
        <v>1</v>
      </c>
    </row>
    <row r="157" spans="1:10" ht="18.75" x14ac:dyDescent="0.25">
      <c r="A157" s="91" t="s">
        <v>20</v>
      </c>
      <c r="B157" s="95"/>
      <c r="C157" s="92" t="s">
        <v>89</v>
      </c>
      <c r="D157" s="197" t="s">
        <v>92</v>
      </c>
      <c r="E157" s="198" t="s">
        <v>556</v>
      </c>
      <c r="F157" s="197" t="s">
        <v>384</v>
      </c>
      <c r="G157" s="197" t="s">
        <v>152</v>
      </c>
      <c r="H157" s="198">
        <v>6</v>
      </c>
      <c r="I157" s="199" t="str">
        <f t="shared" si="8"/>
        <v/>
      </c>
      <c r="J157" s="200" t="str">
        <f t="shared" si="9"/>
        <v/>
      </c>
    </row>
    <row r="158" spans="1:10" x14ac:dyDescent="0.25">
      <c r="A158" s="125"/>
      <c r="B158" s="125"/>
      <c r="C158" s="125"/>
      <c r="D158" s="125"/>
      <c r="E158" s="125"/>
      <c r="F158" s="125"/>
      <c r="G158" s="125"/>
      <c r="H158" s="125"/>
      <c r="I158" s="125"/>
      <c r="J158" s="125"/>
    </row>
  </sheetData>
  <sheetProtection algorithmName="SHA-512" hashValue="hCqPYUI/fUHS04tJs8zmINdX3FCm0yQ+CCRn5rOeWLgyad3HCJ9jebV9Hlq+k0oJ0BIkX2rL9fT15+9wlhabFw==" saltValue="09lRwVApqyt9iDa1SmnbYQ==" spinCount="100000" sheet="1" objects="1" scenarios="1" sort="0" autoFilter="0"/>
  <mergeCells count="4">
    <mergeCell ref="R5:U5"/>
    <mergeCell ref="A4:L4"/>
    <mergeCell ref="A1:H1"/>
    <mergeCell ref="A2:H3"/>
  </mergeCells>
  <phoneticPr fontId="5" type="noConversion"/>
  <conditionalFormatting sqref="A7:A157">
    <cfRule type="expression" dxfId="181" priority="10">
      <formula>$I7=1</formula>
    </cfRule>
  </conditionalFormatting>
  <conditionalFormatting sqref="D7:H157">
    <cfRule type="expression" dxfId="180" priority="1">
      <formula>$A7="CAMP. REG./ FINALE DI ZONA"</formula>
    </cfRule>
    <cfRule type="expression" dxfId="179" priority="2">
      <formula>$A7="TROFEO GIOVANILE FEDERALE"</formula>
    </cfRule>
    <cfRule type="expression" dxfId="178" priority="3">
      <formula>$A7="GARA NAZIONALE 36/36"</formula>
    </cfRule>
    <cfRule type="expression" dxfId="177" priority="4">
      <formula>$A7="GARA NAZIONALE 54/54"</formula>
    </cfRule>
    <cfRule type="expression" dxfId="176" priority="5">
      <formula>$A7="GARA NAZIONALE 72/54"</formula>
    </cfRule>
    <cfRule type="expression" dxfId="175" priority="7">
      <formula>$A7="CAMPIONATO NAZIONALE"</formula>
    </cfRule>
    <cfRule type="expression" dxfId="174" priority="8">
      <formula>$A7="CAMPIONATO INTERNAZIONALE"</formula>
    </cfRule>
  </conditionalFormatting>
  <conditionalFormatting sqref="C7:C157">
    <cfRule type="expression" dxfId="173" priority="819">
      <formula>$J7=1</formula>
    </cfRule>
  </conditionalFormatting>
  <conditionalFormatting sqref="A6:H6">
    <cfRule type="expression" dxfId="172" priority="924">
      <formula>$P$6=1</formula>
    </cfRule>
  </conditionalFormatting>
  <pageMargins left="0.7" right="0.7" top="0.75" bottom="0.75" header="0.3" footer="0.3"/>
  <pageSetup paperSize="9" scale="34" orientation="portrait" r:id="rId1"/>
  <colBreaks count="1" manualBreakCount="1">
    <brk id="8" max="158" man="1"/>
  </colBreaks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6ECBE-D9C4-4F90-85BE-2C728C459851}">
  <dimension ref="A1:H16"/>
  <sheetViews>
    <sheetView workbookViewId="0"/>
  </sheetViews>
  <sheetFormatPr defaultRowHeight="15" x14ac:dyDescent="0.25"/>
  <cols>
    <col min="1" max="1" width="27.140625" bestFit="1" customWidth="1"/>
    <col min="2" max="2" width="11.140625" bestFit="1" customWidth="1"/>
    <col min="3" max="3" width="10.42578125" bestFit="1" customWidth="1"/>
    <col min="4" max="5" width="11.5703125" bestFit="1" customWidth="1"/>
    <col min="6" max="6" width="81.140625" bestFit="1" customWidth="1"/>
    <col min="7" max="7" width="17" bestFit="1" customWidth="1"/>
    <col min="8" max="8" width="7.5703125" bestFit="1" customWidth="1"/>
  </cols>
  <sheetData>
    <row r="1" spans="1:8" x14ac:dyDescent="0.25">
      <c r="A1" t="s">
        <v>17</v>
      </c>
      <c r="B1" t="s">
        <v>18</v>
      </c>
      <c r="C1" t="s">
        <v>35</v>
      </c>
      <c r="D1" t="s">
        <v>29</v>
      </c>
      <c r="E1" t="s">
        <v>30</v>
      </c>
      <c r="F1" t="s">
        <v>31</v>
      </c>
      <c r="G1" t="s">
        <v>10</v>
      </c>
      <c r="H1" t="s">
        <v>26</v>
      </c>
    </row>
    <row r="2" spans="1:8" x14ac:dyDescent="0.25">
      <c r="A2" s="29" t="s">
        <v>20</v>
      </c>
      <c r="C2" s="29" t="s">
        <v>82</v>
      </c>
      <c r="D2" s="29" t="s">
        <v>401</v>
      </c>
      <c r="E2" t="s">
        <v>556</v>
      </c>
      <c r="F2" s="29" t="s">
        <v>150</v>
      </c>
      <c r="G2" s="29" t="s">
        <v>39</v>
      </c>
      <c r="H2">
        <v>5</v>
      </c>
    </row>
    <row r="3" spans="1:8" x14ac:dyDescent="0.25">
      <c r="A3" s="29" t="s">
        <v>20</v>
      </c>
      <c r="C3" s="29" t="s">
        <v>83</v>
      </c>
      <c r="D3" s="29" t="s">
        <v>411</v>
      </c>
      <c r="E3" t="s">
        <v>556</v>
      </c>
      <c r="F3" s="29" t="s">
        <v>483</v>
      </c>
      <c r="G3" s="29" t="s">
        <v>176</v>
      </c>
      <c r="H3">
        <v>3</v>
      </c>
    </row>
    <row r="4" spans="1:8" x14ac:dyDescent="0.25">
      <c r="A4" s="29" t="s">
        <v>20</v>
      </c>
      <c r="C4" s="29" t="s">
        <v>85</v>
      </c>
      <c r="D4" s="29" t="s">
        <v>405</v>
      </c>
      <c r="E4" t="s">
        <v>556</v>
      </c>
      <c r="F4" s="29" t="s">
        <v>286</v>
      </c>
      <c r="G4" s="29" t="s">
        <v>128</v>
      </c>
      <c r="H4">
        <v>2</v>
      </c>
    </row>
    <row r="5" spans="1:8" x14ac:dyDescent="0.25">
      <c r="A5" s="29" t="s">
        <v>20</v>
      </c>
      <c r="C5" s="29" t="s">
        <v>88</v>
      </c>
      <c r="D5" s="29" t="s">
        <v>432</v>
      </c>
      <c r="E5" t="s">
        <v>556</v>
      </c>
      <c r="F5" s="29" t="s">
        <v>358</v>
      </c>
      <c r="G5" s="29" t="s">
        <v>346</v>
      </c>
      <c r="H5">
        <v>1</v>
      </c>
    </row>
    <row r="6" spans="1:8" x14ac:dyDescent="0.25">
      <c r="A6" s="29" t="s">
        <v>20</v>
      </c>
      <c r="C6" s="29" t="s">
        <v>88</v>
      </c>
      <c r="D6" s="29" t="s">
        <v>451</v>
      </c>
      <c r="E6" t="s">
        <v>556</v>
      </c>
      <c r="F6" s="29" t="s">
        <v>547</v>
      </c>
      <c r="G6" s="29" t="s">
        <v>548</v>
      </c>
      <c r="H6">
        <v>7</v>
      </c>
    </row>
    <row r="7" spans="1:8" x14ac:dyDescent="0.25">
      <c r="A7" s="29" t="s">
        <v>20</v>
      </c>
      <c r="C7" s="29" t="s">
        <v>88</v>
      </c>
      <c r="D7" s="29" t="s">
        <v>452</v>
      </c>
      <c r="E7" t="s">
        <v>556</v>
      </c>
      <c r="F7" s="29" t="s">
        <v>522</v>
      </c>
      <c r="G7" s="29" t="s">
        <v>123</v>
      </c>
      <c r="H7">
        <v>1</v>
      </c>
    </row>
    <row r="8" spans="1:8" x14ac:dyDescent="0.25">
      <c r="A8" s="29" t="s">
        <v>20</v>
      </c>
      <c r="C8" s="29" t="s">
        <v>88</v>
      </c>
      <c r="D8" s="29" t="s">
        <v>452</v>
      </c>
      <c r="E8" t="s">
        <v>556</v>
      </c>
      <c r="F8" s="29" t="s">
        <v>523</v>
      </c>
      <c r="G8" s="29" t="s">
        <v>190</v>
      </c>
      <c r="H8">
        <v>2</v>
      </c>
    </row>
    <row r="9" spans="1:8" x14ac:dyDescent="0.25">
      <c r="A9" s="29" t="s">
        <v>20</v>
      </c>
      <c r="C9" s="29" t="s">
        <v>88</v>
      </c>
      <c r="D9" s="29" t="s">
        <v>452</v>
      </c>
      <c r="E9" t="s">
        <v>556</v>
      </c>
      <c r="F9" s="29" t="s">
        <v>375</v>
      </c>
      <c r="G9" s="29" t="s">
        <v>109</v>
      </c>
      <c r="H9">
        <v>3</v>
      </c>
    </row>
    <row r="10" spans="1:8" x14ac:dyDescent="0.25">
      <c r="A10" s="29" t="s">
        <v>20</v>
      </c>
      <c r="C10" s="29" t="s">
        <v>88</v>
      </c>
      <c r="D10" s="29" t="s">
        <v>452</v>
      </c>
      <c r="E10" t="s">
        <v>556</v>
      </c>
      <c r="F10" s="29" t="s">
        <v>590</v>
      </c>
      <c r="G10" s="29" t="s">
        <v>60</v>
      </c>
      <c r="H10">
        <v>4</v>
      </c>
    </row>
    <row r="11" spans="1:8" x14ac:dyDescent="0.25">
      <c r="A11" s="29" t="s">
        <v>20</v>
      </c>
      <c r="C11" s="29" t="s">
        <v>88</v>
      </c>
      <c r="D11" s="29" t="s">
        <v>452</v>
      </c>
      <c r="E11" t="s">
        <v>556</v>
      </c>
      <c r="F11" s="29" t="s">
        <v>524</v>
      </c>
      <c r="G11" s="29" t="s">
        <v>250</v>
      </c>
      <c r="H11">
        <v>5</v>
      </c>
    </row>
    <row r="12" spans="1:8" x14ac:dyDescent="0.25">
      <c r="A12" s="29" t="s">
        <v>20</v>
      </c>
      <c r="C12" s="29" t="s">
        <v>88</v>
      </c>
      <c r="D12" s="29" t="s">
        <v>452</v>
      </c>
      <c r="E12" t="s">
        <v>556</v>
      </c>
      <c r="F12" s="29" t="s">
        <v>525</v>
      </c>
      <c r="G12" s="29" t="s">
        <v>152</v>
      </c>
      <c r="H12">
        <v>6</v>
      </c>
    </row>
    <row r="13" spans="1:8" x14ac:dyDescent="0.25">
      <c r="A13" s="29" t="s">
        <v>20</v>
      </c>
      <c r="C13" s="29" t="s">
        <v>88</v>
      </c>
      <c r="D13" s="29" t="s">
        <v>452</v>
      </c>
      <c r="E13" t="s">
        <v>556</v>
      </c>
      <c r="F13" s="29" t="s">
        <v>526</v>
      </c>
      <c r="G13" s="29" t="s">
        <v>172</v>
      </c>
      <c r="H13">
        <v>7</v>
      </c>
    </row>
    <row r="14" spans="1:8" x14ac:dyDescent="0.25">
      <c r="A14" s="29" t="s">
        <v>20</v>
      </c>
      <c r="C14" s="29" t="s">
        <v>88</v>
      </c>
      <c r="D14" s="29" t="s">
        <v>446</v>
      </c>
      <c r="E14" t="s">
        <v>556</v>
      </c>
      <c r="F14" s="29" t="s">
        <v>379</v>
      </c>
      <c r="G14" s="29" t="s">
        <v>69</v>
      </c>
      <c r="H14">
        <v>4</v>
      </c>
    </row>
    <row r="15" spans="1:8" x14ac:dyDescent="0.25">
      <c r="A15" s="29" t="s">
        <v>20</v>
      </c>
      <c r="C15" s="29" t="s">
        <v>89</v>
      </c>
      <c r="D15" s="29" t="s">
        <v>92</v>
      </c>
      <c r="E15" t="s">
        <v>556</v>
      </c>
      <c r="F15" s="29" t="s">
        <v>383</v>
      </c>
      <c r="G15" s="29" t="s">
        <v>39</v>
      </c>
      <c r="H15">
        <v>5</v>
      </c>
    </row>
    <row r="16" spans="1:8" x14ac:dyDescent="0.25">
      <c r="A16" s="29" t="s">
        <v>20</v>
      </c>
      <c r="B16" s="124"/>
      <c r="C16" s="29" t="s">
        <v>89</v>
      </c>
      <c r="D16" s="29" t="s">
        <v>92</v>
      </c>
      <c r="E16" s="124" t="s">
        <v>556</v>
      </c>
      <c r="F16" s="29" t="s">
        <v>384</v>
      </c>
      <c r="G16" s="29" t="s">
        <v>152</v>
      </c>
      <c r="H16" s="124">
        <v>6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9 f e 2 c 9 7 9 - 2 0 e 6 - 4 5 6 6 - a 9 7 e - f 1 7 1 c 9 2 2 d 0 3 f "   x m l n s = " h t t p : / / s c h e m a s . m i c r o s o f t . c o m / D a t a M a s h u p " > A A A A A O A H A A B Q S w M E F A A C A A g A l o F 4 U 8 a M p Q O k A A A A 9 Q A A A B I A H A B D b 2 5 m a W c v U G F j a 2 F n Z S 5 4 b W w g o h g A K K A U A A A A A A A A A A A A A A A A A A A A A A A A A A A A h Y 9 B D o I w F E S v Q r q n R Y w G y a c s X J l I Y q I x b p t S o R E + h h b L 3 V x 4 J K 8 g R l F 3 L m f e W 8 z c r z d I + 7 r y L q o 1 u s G E T G h A P I W y y T U W C e n s 0 Y 9 I y m E j 5 E k U y h t k N H F v 8 o S U 1 p 5 j x p x z 1 E 1 p 0 x Y s D I I J O 2 T r r S x V L c h H 1 v 9 l X 6 O x A q U i H P a v M T y k i 4 j O 5 s M k Y G M H m c Y v D w f 2 p D 8 l L L v K d q 3 i 2 v q r H b A x A n t f 4 A 9 Q S w M E F A A C A A g A l o F 4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a B e F N 0 N N p c 2 g Q A A C A + A A A T A B w A R m 9 y b X V s Y X M v U 2 V j d G l v b j E u b S C i G A A o o B Q A A A A A A A A A A A A A A A A A A A A A A A A A A A D t W 9 1 u 4 j g U v q / U d 7 A y N y B Z d B L a c r E 7 K 7 H 8 C W m A 3 R T t S q 2 q k Q G X W h P s y p j O d B D v s u + y L 7 a G h J A 4 I S U k b B n q 3 h T i 3 3 z n f N 8 5 x w l T P B S E U X D j / j d / O T 8 7 P 5 s + I o 5 H o I U p R Y S B T 8 D B 4 v w M y L 8 e J 2 N C s b z U + D 7 E T q k 2 4 x x T 8 T f j X w e M f S 0 U 5 3 d d N M G f j D 4 a Y M d B F e N + c V d j V M h O 9 9 C d 4 4 P R Y S P y Q I Z I M C D I E z P k d L K / g 0 t 9 j u j 0 g f F J j T m z C e 2 / P O F p w V s T z u f + Q A M C I d u A w N / F A o K 5 0 Z f T O G x M / B Z E X 1 Y N d S Q Q I J T 8 I C y 2 6 U H O r D Z 0 2 Q S D F u L R Z W q E D + U 6 6 o B b R k M L L 4 r n Z 4 R u u 9 s g x E 0 8 G P C s G J u W R j k R 5 Q 7 i P z J C X N Y Q J 0 J c f e L E w V k w t v L W C j z F k f t W c V / f + M 8 K e w e N x 9 n U w 6 q U P 2 r g U w P f I r M x z Q q 8 q Y F P D f z n 2 d j J 7 v H l v E P m e 4 C + O m Z T k R X 6 v A P p e w D + B g u B J w O e M b 5 K t 7 / U 6 K d G v y c E y 4 6 9 W b 7 S 2 K f G v s u e 8 3 F 8 q 3 y t 4 U 8 N f 5 0 M M 8 N f u d S J f X r k P x g 1 5 G A 6 Q l w m O 1 U h y D M R / / 4 j 0 0 7 2 j K i s t I x 4 k 7 g I 1 t h k I L 8 X 5 m v 7 w f V Z D v R P H K B b F U O v c o N e K Q G 9 z B Z 6 i R b 0 o j 7 c B C G 4 V k T o 0 3 N R 9 M 1 q k w m b T j F Y w k E p 3 p j V x h P Z 2 7 V p w J 5 G b d U R l S V O L v J P B N O A a Y I X P a M Y E g Y u s + 9 N H + / C q j 2 w m T 9 n m L 8 A N B y y k Z z E i A I U 3 S 8 E 9 X a t 0 f n d b l g f L T M w V 5 M 4 g i O B g d z 5 Y + C + b r C D h 8 J m 3 6 a F y I I Q Y D R 8 B I U 7 3 3 P u w a + / A T p z n G L I F Z T J w 5 4 g x 2 F Q v r 6 Q E r Y X E T e e 9 M X 3 p C 8 b T 8 q V n J 4 1 z S h B M 7 H W H 7 E j b d t U X F + W l r t L R 1 z / u s f c w D x p X U G F 0 P c F / + b u 5 U C j V b W r o F u 9 b f e 6 1 c 8 N z 8 z F 1 H y K b A q q W A X w C d G V 8 R G h y 3 E x K 8 g 2 z D d L R L g S t l T Q n G t 7 B x 1 i / d l a f g 6 a J G A F F / i w T s b s M Y Y g V 5 c X V 5 e a I E d B k F R e F S G K 6 l U x n h T 0 t K 1 u / r q X p W d Z z J 3 t z T T z g F T b 9 c Z 3 k r K 4 r e 8 m Z y 4 p i 0 k o W A k o R D X t b f T G C g m O 9 H n M K Z L G p s g h W n G O Q X H y D M m 1 a u e P p f / 2 e 6 D d 7 T d s 3 5 1 1 X E 4 T l 7 u a I c f E k H x j 8 i s e 9 Z P E 5 B 2 j n 1 o h v q Y a W w Q j T f w / l s h n K q l 2 x d J Z t m b 0 + 2 C 0 k s u 6 r n 9 i j O 6 3 m p r M J 0 f m U K n s O V P e J f O e l e M 2 s v X t X r P R A 6 1 2 7 6 9 q t y 3 p 1 m z U G / Z b x t A 3 V j x z / 1 I h q a Q + m l r B U j K L V a l l A w b s R m u l u G 2 d Z h y F M u V d W p e W F i 5 d g G Z 7 F V b r b X A r z Z 1 M 8 5 N l + X G e H h 6 s f A g 8 1 K x L N g q B q C C 7 P c s M n 7 r B z f E C 9 M s S G H 4 W 4 H 9 1 H 6 r A Z b I D 4 5 U m h D R l k 6 3 O R 6 X G R J 5 h h o T A f R Z J D J d w A S D d Z 5 T G Q s U s s p y i i + H T x o J V 1 L p 4 k r q o j x z T y a y Z V m c 3 G 1 Q p q M y 7 g 2 Y l 8 F D r l g J b n N 6 A w v X J 6 9 j 2 H 3 W k F b L 9 3 k J K k D H F x p v u h 9 e 3 H Q 9 H U 2 V 8 a d Q m J F P H n P 2 F 9 p q o W C m Z V 9 H M e 5 f M S 8 o s D k q / u L M p 6 0 T p F 3 x 7 M M t r s z n / T i J g D s U Z D 5 K S K 2 v 8 X 4 w q b 1 l a e a V 0 N e N I O o I g k 0 i v u G 2 q 7 5 u G t x R 8 + V Q Z + B r T j + F t 2 U T P / g 9 Q S w E C L Q A U A A I A C A C W g X h T x o y l A 6 Q A A A D 1 A A A A E g A A A A A A A A A A A A A A A A A A A A A A Q 2 9 u Z m l n L 1 B h Y 2 t h Z 2 U u e G 1 s U E s B A i 0 A F A A C A A g A l o F 4 U w / K 6 a u k A A A A 6 Q A A A B M A A A A A A A A A A A A A A A A A 8 A A A A F t D b 2 5 0 Z W 5 0 X 1 R 5 c G V z X S 5 4 b W x Q S w E C L Q A U A A I A C A C W g X h T d D T a X N o E A A A g P g A A E w A A A A A A A A A A A A A A A A D h A Q A A R m 9 y b X V s Y X M v U 2 V j d G l v b j E u b V B L B Q Y A A A A A A w A D A M I A A A A I B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a c A E A A A A A A D h w A Q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H Z W 5 u Y W l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6 a W 9 u Z S I g L z 4 8 R W 5 0 c n k g V H l w Z T 0 i R m l s b F R h c m d l d C I g V m F s d W U 9 I n N H Z W 5 u Y W l v I i A v P j x F b n R y e S B U e X B l P S J G a W x s Z W R D b 2 1 w b G V 0 Z V J l c 3 V s d F R v V 2 9 y a 3 N o Z W V 0 I i B W Y W x 1 Z T 0 i b D E i I C 8 + P E V u d H J 5 I F R 5 c G U 9 I l F 1 Z X J 5 S U Q i I F Z h b H V l P S J z Z G U 3 Z D I z Y W M t N D l m N C 0 0 Y j d m L W I y Z m M t Y j Y 4 Y z g 5 Z T E 2 N 2 F l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y I i A v P j x F b n R y e S B U e X B l P S J B Z G R l Z F R v R G F 0 Y U 1 v Z G V s I i B W Y W x 1 Z T 0 i b D A i I C 8 + P E V u d H J 5 I F R 5 c G U 9 I k Z p b G x M Y X N 0 V X B k Y X R l Z C I g V m F s d W U 9 I m Q y M D I x L T E x L T I 0 V D E 1 O j E y O j M 5 L j k 4 O T Y z O T Z a I i A v P j x F b n R y e S B U e X B l P S J G a W x s Q 2 9 s d W 1 u V H l w Z X M i I F Z h b H V l P S J z Q U F B R 0 F B Q U F C Z 0 F B Q U F B Q U F B Q U E i I C 8 + P E V u d H J 5 I F R 5 c G U 9 I k Z p b G x D b 2 x 1 b W 5 O Y W 1 l c y I g V m F s d W U 9 I n N b J n F 1 b 3 Q 7 Q 2 9 s b 2 5 u Y T E m c X V v d D s s J n F 1 b 3 Q 7 T W V z Z S Z x d W 9 0 O y w m c X V v d D t N b 2 R p Z m l j Y S Z x d W 9 0 O y w m c X V v d D t U a X B v b G 9 n a W E m c X V v d D s s J n F 1 b 3 Q 7 R G F 0 Y S B p b m l 6 a W 8 m c X V v d D s s J n F 1 b 3 Q 7 R G F 0 Y S B m a W 5 l J n F 1 b 3 Q 7 L C Z x d W 9 0 O 0 5 v b W U g R 2 F y Y S Z x d W 9 0 O y w m c X V v d D t D a X J j b 2 x v J n F 1 b 3 Q 7 L C Z x d W 9 0 O 1 p v b m E m c X V v d D s s J n F 1 b 3 Q 7 Q 2 9 s b 2 5 u Y T M m c X V v d D s s J n F 1 b 3 Q 7 R G F 0 Y S B w a W V u Y S B p b m l 6 a W 8 m c X V v d D s s J n F 1 b 3 Q 7 R G F 0 Y S B w a W V u Y S B m a W 5 l J n F 1 b 3 Q 7 L C Z x d W 9 0 O 0 d p b 3 J u b y B p b m l 6 a W 8 m c X V v d D s s J n F 1 b 3 Q 7 R 2 l v c m 5 v I G Z p b m U m c X V v d D s s J n F 1 b 3 Q 7 Q 2 9 s b 2 5 u Y T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2 V u b m F p b y 9 B d X R v U m V t b 3 Z l Z E N v b H V t b n M x L n t D b 2 x v b m 5 h M S w w f S Z x d W 9 0 O y w m c X V v d D t T Z W N 0 a W 9 u M S 9 H Z W 5 u Y W l v L 0 F 1 d G 9 S Z W 1 v d m V k Q 2 9 s d W 1 u c z E u e 0 1 l c 2 U s M X 0 m c X V v d D s s J n F 1 b 3 Q 7 U 2 V j d G l v b j E v R 2 V u b m F p b y 9 B d X R v U m V t b 3 Z l Z E N v b H V t b n M x L n t N b 2 R p Z m l j Y S w y f S Z x d W 9 0 O y w m c X V v d D t T Z W N 0 a W 9 u M S 9 H Z W 5 u Y W l v L 0 F 1 d G 9 S Z W 1 v d m V k Q 2 9 s d W 1 u c z E u e 1 R p c G 9 s b 2 d p Y S w z f S Z x d W 9 0 O y w m c X V v d D t T Z W N 0 a W 9 u M S 9 H Z W 5 u Y W l v L 0 F 1 d G 9 S Z W 1 v d m V k Q 2 9 s d W 1 u c z E u e 0 R h d G E g a W 5 p e m l v L D R 9 J n F 1 b 3 Q 7 L C Z x d W 9 0 O 1 N l Y 3 R p b 2 4 x L 0 d l b m 5 h a W 8 v Q X V 0 b 1 J l b W 9 2 Z W R D b 2 x 1 b W 5 z M S 5 7 R G F 0 Y S B m a W 5 l L D V 9 J n F 1 b 3 Q 7 L C Z x d W 9 0 O 1 N l Y 3 R p b 2 4 x L 0 d l b m 5 h a W 8 v Q X V 0 b 1 J l b W 9 2 Z W R D b 2 x 1 b W 5 z M S 5 7 T m 9 t Z S B H Y X J h L D Z 9 J n F 1 b 3 Q 7 L C Z x d W 9 0 O 1 N l Y 3 R p b 2 4 x L 0 d l b m 5 h a W 8 v Q X V 0 b 1 J l b W 9 2 Z W R D b 2 x 1 b W 5 z M S 5 7 Q 2 l y Y 2 9 s b y w 3 f S Z x d W 9 0 O y w m c X V v d D t T Z W N 0 a W 9 u M S 9 H Z W 5 u Y W l v L 0 F 1 d G 9 S Z W 1 v d m V k Q 2 9 s d W 1 u c z E u e 1 p v b m E s O H 0 m c X V v d D s s J n F 1 b 3 Q 7 U 2 V j d G l v b j E v R 2 V u b m F p b y 9 B d X R v U m V t b 3 Z l Z E N v b H V t b n M x L n t D b 2 x v b m 5 h M y w 5 f S Z x d W 9 0 O y w m c X V v d D t T Z W N 0 a W 9 u M S 9 H Z W 5 u Y W l v L 0 F 1 d G 9 S Z W 1 v d m V k Q 2 9 s d W 1 u c z E u e 0 R h d G E g c G l l b m E g a W 5 p e m l v L D E w f S Z x d W 9 0 O y w m c X V v d D t T Z W N 0 a W 9 u M S 9 H Z W 5 u Y W l v L 0 F 1 d G 9 S Z W 1 v d m V k Q 2 9 s d W 1 u c z E u e 0 R h d G E g c G l l b m E g Z m l u Z S w x M X 0 m c X V v d D s s J n F 1 b 3 Q 7 U 2 V j d G l v b j E v R 2 V u b m F p b y 9 B d X R v U m V t b 3 Z l Z E N v b H V t b n M x L n t H a W 9 y b m 8 g a W 5 p e m l v L D E y f S Z x d W 9 0 O y w m c X V v d D t T Z W N 0 a W 9 u M S 9 H Z W 5 u Y W l v L 0 F 1 d G 9 S Z W 1 v d m V k Q 2 9 s d W 1 u c z E u e 0 d p b 3 J u b y B m a W 5 l L D E z f S Z x d W 9 0 O y w m c X V v d D t T Z W N 0 a W 9 u M S 9 H Z W 5 u Y W l v L 0 F 1 d G 9 S Z W 1 v d m V k Q 2 9 s d W 1 u c z E u e 0 N v b G 9 u b m E y L D E 0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R 2 V u b m F p b y 9 B d X R v U m V t b 3 Z l Z E N v b H V t b n M x L n t D b 2 x v b m 5 h M S w w f S Z x d W 9 0 O y w m c X V v d D t T Z W N 0 a W 9 u M S 9 H Z W 5 u Y W l v L 0 F 1 d G 9 S Z W 1 v d m V k Q 2 9 s d W 1 u c z E u e 0 1 l c 2 U s M X 0 m c X V v d D s s J n F 1 b 3 Q 7 U 2 V j d G l v b j E v R 2 V u b m F p b y 9 B d X R v U m V t b 3 Z l Z E N v b H V t b n M x L n t N b 2 R p Z m l j Y S w y f S Z x d W 9 0 O y w m c X V v d D t T Z W N 0 a W 9 u M S 9 H Z W 5 u Y W l v L 0 F 1 d G 9 S Z W 1 v d m V k Q 2 9 s d W 1 u c z E u e 1 R p c G 9 s b 2 d p Y S w z f S Z x d W 9 0 O y w m c X V v d D t T Z W N 0 a W 9 u M S 9 H Z W 5 u Y W l v L 0 F 1 d G 9 S Z W 1 v d m V k Q 2 9 s d W 1 u c z E u e 0 R h d G E g a W 5 p e m l v L D R 9 J n F 1 b 3 Q 7 L C Z x d W 9 0 O 1 N l Y 3 R p b 2 4 x L 0 d l b m 5 h a W 8 v Q X V 0 b 1 J l b W 9 2 Z W R D b 2 x 1 b W 5 z M S 5 7 R G F 0 Y S B m a W 5 l L D V 9 J n F 1 b 3 Q 7 L C Z x d W 9 0 O 1 N l Y 3 R p b 2 4 x L 0 d l b m 5 h a W 8 v Q X V 0 b 1 J l b W 9 2 Z W R D b 2 x 1 b W 5 z M S 5 7 T m 9 t Z S B H Y X J h L D Z 9 J n F 1 b 3 Q 7 L C Z x d W 9 0 O 1 N l Y 3 R p b 2 4 x L 0 d l b m 5 h a W 8 v Q X V 0 b 1 J l b W 9 2 Z W R D b 2 x 1 b W 5 z M S 5 7 Q 2 l y Y 2 9 s b y w 3 f S Z x d W 9 0 O y w m c X V v d D t T Z W N 0 a W 9 u M S 9 H Z W 5 u Y W l v L 0 F 1 d G 9 S Z W 1 v d m V k Q 2 9 s d W 1 u c z E u e 1 p v b m E s O H 0 m c X V v d D s s J n F 1 b 3 Q 7 U 2 V j d G l v b j E v R 2 V u b m F p b y 9 B d X R v U m V t b 3 Z l Z E N v b H V t b n M x L n t D b 2 x v b m 5 h M y w 5 f S Z x d W 9 0 O y w m c X V v d D t T Z W N 0 a W 9 u M S 9 H Z W 5 u Y W l v L 0 F 1 d G 9 S Z W 1 v d m V k Q 2 9 s d W 1 u c z E u e 0 R h d G E g c G l l b m E g a W 5 p e m l v L D E w f S Z x d W 9 0 O y w m c X V v d D t T Z W N 0 a W 9 u M S 9 H Z W 5 u Y W l v L 0 F 1 d G 9 S Z W 1 v d m V k Q 2 9 s d W 1 u c z E u e 0 R h d G E g c G l l b m E g Z m l u Z S w x M X 0 m c X V v d D s s J n F 1 b 3 Q 7 U 2 V j d G l v b j E v R 2 V u b m F p b y 9 B d X R v U m V t b 3 Z l Z E N v b H V t b n M x L n t H a W 9 y b m 8 g a W 5 p e m l v L D E y f S Z x d W 9 0 O y w m c X V v d D t T Z W N 0 a W 9 u M S 9 H Z W 5 u Y W l v L 0 F 1 d G 9 S Z W 1 v d m V k Q 2 9 s d W 1 u c z E u e 0 d p b 3 J u b y B m a W 5 l L D E z f S Z x d W 9 0 O y w m c X V v d D t T Z W N 0 a W 9 u M S 9 H Z W 5 u Y W l v L 0 F 1 d G 9 S Z W 1 v d m V k Q 2 9 s d W 1 u c z E u e 0 N v b G 9 u b m E y L D E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2 V u b m F p b y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V u b m F p b y 9 N b 2 R p Z m l j Y X R v J T I w d G l w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l Y m J y Y W l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6 a W 9 u Z S I g L z 4 8 R W 5 0 c n k g V H l w Z T 0 i R m l s b F R h c m d l d C I g V m F s d W U 9 I n N G Z W J i c m F p b y I g L z 4 8 R W 5 0 c n k g V H l w Z T 0 i R m l s b G V k Q 2 9 t c G x l d G V S Z X N 1 b H R U b 1 d v c m t z a G V l d C I g V m F s d W U 9 I m w x I i A v P j x F b n R y e S B U e X B l P S J R d W V y e U l E I i B W Y W x 1 Z T 0 i c 2 F k Y z E 4 M z N l L T l m Z T U t N G M 3 M C 1 i Z m M 0 L T E 0 N G N h M D c 2 M T M 4 N C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U i I C 8 + P E V u d H J 5 I F R 5 c G U 9 I k F k Z G V k V G 9 E Y X R h T W 9 k Z W w i I F Z h b H V l P S J s M C I g L z 4 8 R W 5 0 c n k g V H l w Z T 0 i R m l s b E x h c 3 R V c G R h d G V k I i B W Y W x 1 Z T 0 i Z D I w M j E t M T E t M j R U M T U 6 M T I 6 M z k u O T U 3 M j c x O F o i I C 8 + P E V u d H J 5 I F R 5 c G U 9 I k Z p b G x D b 2 x 1 b W 5 U e X B l c y I g V m F s d W U 9 I n N B Q U F H Q U F B Q U J n Q U F B Q U F B Q U F B Q S I g L z 4 8 R W 5 0 c n k g V H l w Z T 0 i R m l s b E N v b H V t b k 5 h b W V z I i B W Y W x 1 Z T 0 i c 1 s m c X V v d D t D b 2 x v b m 5 h M S Z x d W 9 0 O y w m c X V v d D t N Z X N l J n F 1 b 3 Q 7 L C Z x d W 9 0 O 0 1 v Z G l m a W N h J n F 1 b 3 Q 7 L C Z x d W 9 0 O 1 R p c G 9 s b 2 d p Y S Z x d W 9 0 O y w m c X V v d D t E Y X R h I G l u a X p p b y Z x d W 9 0 O y w m c X V v d D t E Y X R h I G Z p b m U m c X V v d D s s J n F 1 b 3 Q 7 T m 9 t Z S B H Y X J h J n F 1 b 3 Q 7 L C Z x d W 9 0 O 0 N p c m N v b G 8 m c X V v d D s s J n F 1 b 3 Q 7 W m 9 u Y S Z x d W 9 0 O y w m c X V v d D t D b 2 x v b m 5 h M y Z x d W 9 0 O y w m c X V v d D t E Y X R h I H B p Z W 5 h I G l u a X p p b y Z x d W 9 0 O y w m c X V v d D t E Y X R h I H B p Z W 5 h I G Z p b m U m c X V v d D s s J n F 1 b 3 Q 7 R 2 l v c m 5 v I G l u a X p p b y Z x d W 9 0 O y w m c X V v d D t H a W 9 y b m 8 g Z m l u Z S Z x d W 9 0 O y w m c X V v d D t D b 2 x v b m 5 h M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G Z W J i c m F p b y 9 B d X R v U m V t b 3 Z l Z E N v b H V t b n M x L n t D b 2 x v b m 5 h M S w w f S Z x d W 9 0 O y w m c X V v d D t T Z W N 0 a W 9 u M S 9 G Z W J i c m F p b y 9 B d X R v U m V t b 3 Z l Z E N v b H V t b n M x L n t N Z X N l L D F 9 J n F 1 b 3 Q 7 L C Z x d W 9 0 O 1 N l Y 3 R p b 2 4 x L 0 Z l Y m J y Y W l v L 0 F 1 d G 9 S Z W 1 v d m V k Q 2 9 s d W 1 u c z E u e 0 1 v Z G l m a W N h L D J 9 J n F 1 b 3 Q 7 L C Z x d W 9 0 O 1 N l Y 3 R p b 2 4 x L 0 Z l Y m J y Y W l v L 0 F 1 d G 9 S Z W 1 v d m V k Q 2 9 s d W 1 u c z E u e 1 R p c G 9 s b 2 d p Y S w z f S Z x d W 9 0 O y w m c X V v d D t T Z W N 0 a W 9 u M S 9 G Z W J i c m F p b y 9 B d X R v U m V t b 3 Z l Z E N v b H V t b n M x L n t E Y X R h I G l u a X p p b y w 0 f S Z x d W 9 0 O y w m c X V v d D t T Z W N 0 a W 9 u M S 9 G Z W J i c m F p b y 9 B d X R v U m V t b 3 Z l Z E N v b H V t b n M x L n t E Y X R h I G Z p b m U s N X 0 m c X V v d D s s J n F 1 b 3 Q 7 U 2 V j d G l v b j E v R m V i Y n J h a W 8 v Q X V 0 b 1 J l b W 9 2 Z W R D b 2 x 1 b W 5 z M S 5 7 T m 9 t Z S B H Y X J h L D Z 9 J n F 1 b 3 Q 7 L C Z x d W 9 0 O 1 N l Y 3 R p b 2 4 x L 0 Z l Y m J y Y W l v L 0 F 1 d G 9 S Z W 1 v d m V k Q 2 9 s d W 1 u c z E u e 0 N p c m N v b G 8 s N 3 0 m c X V v d D s s J n F 1 b 3 Q 7 U 2 V j d G l v b j E v R m V i Y n J h a W 8 v Q X V 0 b 1 J l b W 9 2 Z W R D b 2 x 1 b W 5 z M S 5 7 W m 9 u Y S w 4 f S Z x d W 9 0 O y w m c X V v d D t T Z W N 0 a W 9 u M S 9 G Z W J i c m F p b y 9 B d X R v U m V t b 3 Z l Z E N v b H V t b n M x L n t D b 2 x v b m 5 h M y w 5 f S Z x d W 9 0 O y w m c X V v d D t T Z W N 0 a W 9 u M S 9 G Z W J i c m F p b y 9 B d X R v U m V t b 3 Z l Z E N v b H V t b n M x L n t E Y X R h I H B p Z W 5 h I G l u a X p p b y w x M H 0 m c X V v d D s s J n F 1 b 3 Q 7 U 2 V j d G l v b j E v R m V i Y n J h a W 8 v Q X V 0 b 1 J l b W 9 2 Z W R D b 2 x 1 b W 5 z M S 5 7 R G F 0 Y S B w a W V u Y S B m a W 5 l L D E x f S Z x d W 9 0 O y w m c X V v d D t T Z W N 0 a W 9 u M S 9 G Z W J i c m F p b y 9 B d X R v U m V t b 3 Z l Z E N v b H V t b n M x L n t H a W 9 y b m 8 g a W 5 p e m l v L D E y f S Z x d W 9 0 O y w m c X V v d D t T Z W N 0 a W 9 u M S 9 G Z W J i c m F p b y 9 B d X R v U m V t b 3 Z l Z E N v b H V t b n M x L n t H a W 9 y b m 8 g Z m l u Z S w x M 3 0 m c X V v d D s s J n F 1 b 3 Q 7 U 2 V j d G l v b j E v R m V i Y n J h a W 8 v Q X V 0 b 1 J l b W 9 2 Z W R D b 2 x 1 b W 5 z M S 5 7 Q 2 9 s b 2 5 u Y T I s M T R 9 J n F 1 b 3 Q 7 X S w m c X V v d D t D b 2 x 1 b W 5 D b 3 V u d C Z x d W 9 0 O z o x N S w m c X V v d D t L Z X l D b 2 x 1 b W 5 O Y W 1 l c y Z x d W 9 0 O z p b X S w m c X V v d D t D b 2 x 1 b W 5 J Z G V u d G l 0 a W V z J n F 1 b 3 Q 7 O l s m c X V v d D t T Z W N 0 a W 9 u M S 9 G Z W J i c m F p b y 9 B d X R v U m V t b 3 Z l Z E N v b H V t b n M x L n t D b 2 x v b m 5 h M S w w f S Z x d W 9 0 O y w m c X V v d D t T Z W N 0 a W 9 u M S 9 G Z W J i c m F p b y 9 B d X R v U m V t b 3 Z l Z E N v b H V t b n M x L n t N Z X N l L D F 9 J n F 1 b 3 Q 7 L C Z x d W 9 0 O 1 N l Y 3 R p b 2 4 x L 0 Z l Y m J y Y W l v L 0 F 1 d G 9 S Z W 1 v d m V k Q 2 9 s d W 1 u c z E u e 0 1 v Z G l m a W N h L D J 9 J n F 1 b 3 Q 7 L C Z x d W 9 0 O 1 N l Y 3 R p b 2 4 x L 0 Z l Y m J y Y W l v L 0 F 1 d G 9 S Z W 1 v d m V k Q 2 9 s d W 1 u c z E u e 1 R p c G 9 s b 2 d p Y S w z f S Z x d W 9 0 O y w m c X V v d D t T Z W N 0 a W 9 u M S 9 G Z W J i c m F p b y 9 B d X R v U m V t b 3 Z l Z E N v b H V t b n M x L n t E Y X R h I G l u a X p p b y w 0 f S Z x d W 9 0 O y w m c X V v d D t T Z W N 0 a W 9 u M S 9 G Z W J i c m F p b y 9 B d X R v U m V t b 3 Z l Z E N v b H V t b n M x L n t E Y X R h I G Z p b m U s N X 0 m c X V v d D s s J n F 1 b 3 Q 7 U 2 V j d G l v b j E v R m V i Y n J h a W 8 v Q X V 0 b 1 J l b W 9 2 Z W R D b 2 x 1 b W 5 z M S 5 7 T m 9 t Z S B H Y X J h L D Z 9 J n F 1 b 3 Q 7 L C Z x d W 9 0 O 1 N l Y 3 R p b 2 4 x L 0 Z l Y m J y Y W l v L 0 F 1 d G 9 S Z W 1 v d m V k Q 2 9 s d W 1 u c z E u e 0 N p c m N v b G 8 s N 3 0 m c X V v d D s s J n F 1 b 3 Q 7 U 2 V j d G l v b j E v R m V i Y n J h a W 8 v Q X V 0 b 1 J l b W 9 2 Z W R D b 2 x 1 b W 5 z M S 5 7 W m 9 u Y S w 4 f S Z x d W 9 0 O y w m c X V v d D t T Z W N 0 a W 9 u M S 9 G Z W J i c m F p b y 9 B d X R v U m V t b 3 Z l Z E N v b H V t b n M x L n t D b 2 x v b m 5 h M y w 5 f S Z x d W 9 0 O y w m c X V v d D t T Z W N 0 a W 9 u M S 9 G Z W J i c m F p b y 9 B d X R v U m V t b 3 Z l Z E N v b H V t b n M x L n t E Y X R h I H B p Z W 5 h I G l u a X p p b y w x M H 0 m c X V v d D s s J n F 1 b 3 Q 7 U 2 V j d G l v b j E v R m V i Y n J h a W 8 v Q X V 0 b 1 J l b W 9 2 Z W R D b 2 x 1 b W 5 z M S 5 7 R G F 0 Y S B w a W V u Y S B m a W 5 l L D E x f S Z x d W 9 0 O y w m c X V v d D t T Z W N 0 a W 9 u M S 9 G Z W J i c m F p b y 9 B d X R v U m V t b 3 Z l Z E N v b H V t b n M x L n t H a W 9 y b m 8 g a W 5 p e m l v L D E y f S Z x d W 9 0 O y w m c X V v d D t T Z W N 0 a W 9 u M S 9 G Z W J i c m F p b y 9 B d X R v U m V t b 3 Z l Z E N v b H V t b n M x L n t H a W 9 y b m 8 g Z m l u Z S w x M 3 0 m c X V v d D s s J n F 1 b 3 Q 7 U 2 V j d G l v b j E v R m V i Y n J h a W 8 v Q X V 0 b 1 J l b W 9 2 Z W R D b 2 x 1 b W 5 z M S 5 7 Q 2 9 s b 2 5 u Y T I s M T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G Z W J i c m F p b y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V i Y n J h a W 8 v T W 9 k a W Z p Y 2 F 0 b y U y M H R p c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Y X J 6 b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e m l v b m U i I C 8 + P E V u d H J 5 I F R 5 c G U 9 I k Z p b G x U Y X J n Z X Q i I F Z h b H V l P S J z T W F y e m 8 i I C 8 + P E V u d H J 5 I F R 5 c G U 9 I k Z p b G x l Z E N v b X B s Z X R l U m V z d W x 0 V G 9 X b 3 J r c 2 h l Z X Q i I F Z h b H V l P S J s M S I g L z 4 8 R W 5 0 c n k g V H l w Z T 0 i U X V l c n l J R C I g V m F s d W U 9 I n M 4 Y W V l N D M 5 Z C 1 i N G I 5 L T Q 0 Y j A t O T B i N C 0 y N z g z Z m I y M D N h O W E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I 5 I i A v P j x F b n R y e S B U e X B l P S J B Z G R l Z F R v R G F 0 Y U 1 v Z G V s I i B W Y W x 1 Z T 0 i b D A i I C 8 + P E V u d H J 5 I F R 5 c G U 9 I k Z p b G x M Y X N 0 V X B k Y X R l Z C I g V m F s d W U 9 I m Q y M D I x L T E x L T I 0 V D E 1 O j E y O j Q y L j A y M T M w N D V a I i A v P j x F b n R y e S B U e X B l P S J G a W x s Q 2 9 s d W 1 u V H l w Z X M i I F Z h b H V l P S J z Q U F B R 0 F B Q U F C Z 0 F B Q U F B Q U F B Q U E i I C 8 + P E V u d H J 5 I F R 5 c G U 9 I k Z p b G x D b 2 x 1 b W 5 O Y W 1 l c y I g V m F s d W U 9 I n N b J n F 1 b 3 Q 7 Q 2 9 s b 2 5 u Y T E m c X V v d D s s J n F 1 b 3 Q 7 T W V z Z S Z x d W 9 0 O y w m c X V v d D t N b 2 R p Z m l j Y S Z x d W 9 0 O y w m c X V v d D t U a X B v b G 9 n a W E m c X V v d D s s J n F 1 b 3 Q 7 R G F 0 Y S B p b m l 6 a W 8 m c X V v d D s s J n F 1 b 3 Q 7 R G F 0 Y S B m a W 5 l J n F 1 b 3 Q 7 L C Z x d W 9 0 O 0 5 v b W U g R 2 F y Y S Z x d W 9 0 O y w m c X V v d D t D a X J j b 2 x v J n F 1 b 3 Q 7 L C Z x d W 9 0 O 1 p v b m E m c X V v d D s s J n F 1 b 3 Q 7 Q 2 9 s b 2 5 u Y T M m c X V v d D s s J n F 1 b 3 Q 7 R G F 0 Y S B w a W V u Y S B p b m l 6 a W 8 m c X V v d D s s J n F 1 b 3 Q 7 R G F 0 Y S B w a W V u Y S B m a W 5 l J n F 1 b 3 Q 7 L C Z x d W 9 0 O 0 d p b 3 J u b y B p b m l 6 a W 8 m c X V v d D s s J n F 1 b 3 Q 7 R 2 l v c m 5 v I G Z p b m U m c X V v d D s s J n F 1 b 3 Q 7 Q 2 9 s b 2 5 u Y T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W F y e m 8 v Q X V 0 b 1 J l b W 9 2 Z W R D b 2 x 1 b W 5 z M S 5 7 Q 2 9 s b 2 5 u Y T E s M H 0 m c X V v d D s s J n F 1 b 3 Q 7 U 2 V j d G l v b j E v T W F y e m 8 v Q X V 0 b 1 J l b W 9 2 Z W R D b 2 x 1 b W 5 z M S 5 7 T W V z Z S w x f S Z x d W 9 0 O y w m c X V v d D t T Z W N 0 a W 9 u M S 9 N Y X J 6 b y 9 B d X R v U m V t b 3 Z l Z E N v b H V t b n M x L n t N b 2 R p Z m l j Y S w y f S Z x d W 9 0 O y w m c X V v d D t T Z W N 0 a W 9 u M S 9 N Y X J 6 b y 9 B d X R v U m V t b 3 Z l Z E N v b H V t b n M x L n t U a X B v b G 9 n a W E s M 3 0 m c X V v d D s s J n F 1 b 3 Q 7 U 2 V j d G l v b j E v T W F y e m 8 v Q X V 0 b 1 J l b W 9 2 Z W R D b 2 x 1 b W 5 z M S 5 7 R G F 0 Y S B p b m l 6 a W 8 s N H 0 m c X V v d D s s J n F 1 b 3 Q 7 U 2 V j d G l v b j E v T W F y e m 8 v Q X V 0 b 1 J l b W 9 2 Z W R D b 2 x 1 b W 5 z M S 5 7 R G F 0 Y S B m a W 5 l L D V 9 J n F 1 b 3 Q 7 L C Z x d W 9 0 O 1 N l Y 3 R p b 2 4 x L 0 1 h c n p v L 0 F 1 d G 9 S Z W 1 v d m V k Q 2 9 s d W 1 u c z E u e 0 5 v b W U g R 2 F y Y S w 2 f S Z x d W 9 0 O y w m c X V v d D t T Z W N 0 a W 9 u M S 9 N Y X J 6 b y 9 B d X R v U m V t b 3 Z l Z E N v b H V t b n M x L n t D a X J j b 2 x v L D d 9 J n F 1 b 3 Q 7 L C Z x d W 9 0 O 1 N l Y 3 R p b 2 4 x L 0 1 h c n p v L 0 F 1 d G 9 S Z W 1 v d m V k Q 2 9 s d W 1 u c z E u e 1 p v b m E s O H 0 m c X V v d D s s J n F 1 b 3 Q 7 U 2 V j d G l v b j E v T W F y e m 8 v Q X V 0 b 1 J l b W 9 2 Z W R D b 2 x 1 b W 5 z M S 5 7 Q 2 9 s b 2 5 u Y T M s O X 0 m c X V v d D s s J n F 1 b 3 Q 7 U 2 V j d G l v b j E v T W F y e m 8 v Q X V 0 b 1 J l b W 9 2 Z W R D b 2 x 1 b W 5 z M S 5 7 R G F 0 Y S B w a W V u Y S B p b m l 6 a W 8 s M T B 9 J n F 1 b 3 Q 7 L C Z x d W 9 0 O 1 N l Y 3 R p b 2 4 x L 0 1 h c n p v L 0 F 1 d G 9 S Z W 1 v d m V k Q 2 9 s d W 1 u c z E u e 0 R h d G E g c G l l b m E g Z m l u Z S w x M X 0 m c X V v d D s s J n F 1 b 3 Q 7 U 2 V j d G l v b j E v T W F y e m 8 v Q X V 0 b 1 J l b W 9 2 Z W R D b 2 x 1 b W 5 z M S 5 7 R 2 l v c m 5 v I G l u a X p p b y w x M n 0 m c X V v d D s s J n F 1 b 3 Q 7 U 2 V j d G l v b j E v T W F y e m 8 v Q X V 0 b 1 J l b W 9 2 Z W R D b 2 x 1 b W 5 z M S 5 7 R 2 l v c m 5 v I G Z p b m U s M T N 9 J n F 1 b 3 Q 7 L C Z x d W 9 0 O 1 N l Y 3 R p b 2 4 x L 0 1 h c n p v L 0 F 1 d G 9 S Z W 1 v d m V k Q 2 9 s d W 1 u c z E u e 0 N v b G 9 u b m E y L D E 0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T W F y e m 8 v Q X V 0 b 1 J l b W 9 2 Z W R D b 2 x 1 b W 5 z M S 5 7 Q 2 9 s b 2 5 u Y T E s M H 0 m c X V v d D s s J n F 1 b 3 Q 7 U 2 V j d G l v b j E v T W F y e m 8 v Q X V 0 b 1 J l b W 9 2 Z W R D b 2 x 1 b W 5 z M S 5 7 T W V z Z S w x f S Z x d W 9 0 O y w m c X V v d D t T Z W N 0 a W 9 u M S 9 N Y X J 6 b y 9 B d X R v U m V t b 3 Z l Z E N v b H V t b n M x L n t N b 2 R p Z m l j Y S w y f S Z x d W 9 0 O y w m c X V v d D t T Z W N 0 a W 9 u M S 9 N Y X J 6 b y 9 B d X R v U m V t b 3 Z l Z E N v b H V t b n M x L n t U a X B v b G 9 n a W E s M 3 0 m c X V v d D s s J n F 1 b 3 Q 7 U 2 V j d G l v b j E v T W F y e m 8 v Q X V 0 b 1 J l b W 9 2 Z W R D b 2 x 1 b W 5 z M S 5 7 R G F 0 Y S B p b m l 6 a W 8 s N H 0 m c X V v d D s s J n F 1 b 3 Q 7 U 2 V j d G l v b j E v T W F y e m 8 v Q X V 0 b 1 J l b W 9 2 Z W R D b 2 x 1 b W 5 z M S 5 7 R G F 0 Y S B m a W 5 l L D V 9 J n F 1 b 3 Q 7 L C Z x d W 9 0 O 1 N l Y 3 R p b 2 4 x L 0 1 h c n p v L 0 F 1 d G 9 S Z W 1 v d m V k Q 2 9 s d W 1 u c z E u e 0 5 v b W U g R 2 F y Y S w 2 f S Z x d W 9 0 O y w m c X V v d D t T Z W N 0 a W 9 u M S 9 N Y X J 6 b y 9 B d X R v U m V t b 3 Z l Z E N v b H V t b n M x L n t D a X J j b 2 x v L D d 9 J n F 1 b 3 Q 7 L C Z x d W 9 0 O 1 N l Y 3 R p b 2 4 x L 0 1 h c n p v L 0 F 1 d G 9 S Z W 1 v d m V k Q 2 9 s d W 1 u c z E u e 1 p v b m E s O H 0 m c X V v d D s s J n F 1 b 3 Q 7 U 2 V j d G l v b j E v T W F y e m 8 v Q X V 0 b 1 J l b W 9 2 Z W R D b 2 x 1 b W 5 z M S 5 7 Q 2 9 s b 2 5 u Y T M s O X 0 m c X V v d D s s J n F 1 b 3 Q 7 U 2 V j d G l v b j E v T W F y e m 8 v Q X V 0 b 1 J l b W 9 2 Z W R D b 2 x 1 b W 5 z M S 5 7 R G F 0 Y S B w a W V u Y S B p b m l 6 a W 8 s M T B 9 J n F 1 b 3 Q 7 L C Z x d W 9 0 O 1 N l Y 3 R p b 2 4 x L 0 1 h c n p v L 0 F 1 d G 9 S Z W 1 v d m V k Q 2 9 s d W 1 u c z E u e 0 R h d G E g c G l l b m E g Z m l u Z S w x M X 0 m c X V v d D s s J n F 1 b 3 Q 7 U 2 V j d G l v b j E v T W F y e m 8 v Q X V 0 b 1 J l b W 9 2 Z W R D b 2 x 1 b W 5 z M S 5 7 R 2 l v c m 5 v I G l u a X p p b y w x M n 0 m c X V v d D s s J n F 1 b 3 Q 7 U 2 V j d G l v b j E v T W F y e m 8 v Q X V 0 b 1 J l b W 9 2 Z W R D b 2 x 1 b W 5 z M S 5 7 R 2 l v c m 5 v I G Z p b m U s M T N 9 J n F 1 b 3 Q 7 L C Z x d W 9 0 O 1 N l Y 3 R p b 2 4 x L 0 1 h c n p v L 0 F 1 d G 9 S Z W 1 v d m V k Q 2 9 s d W 1 u c z E u e 0 N v b G 9 u b m E y L D E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W F y e m 8 v T 3 J p Z 2 l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h c n p v L 0 1 v Z G l m a W N h d G 8 l M j B 0 a X B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B y a W x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6 a W 9 u Z S I g L z 4 8 R W 5 0 c n k g V H l w Z T 0 i R m l s b F R h c m d l d C I g V m F s d W U 9 I n N B c H J p b G U i I C 8 + P E V u d H J 5 I F R 5 c G U 9 I k Z p b G x l Z E N v b X B s Z X R l U m V z d W x 0 V G 9 X b 3 J r c 2 h l Z X Q i I F Z h b H V l P S J s M S I g L z 4 8 R W 5 0 c n k g V H l w Z T 0 i U X V l c n l J R C I g V m F s d W U 9 I n M w Y j E y O T k 3 M y 0 y N T h j L T R l Y m Y t O W M 2 O S 0 0 Y j c 4 M 2 I 1 Z j E 4 N j I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Q w I i A v P j x F b n R y e S B U e X B l P S J B Z G R l Z F R v R G F 0 Y U 1 v Z G V s I i B W Y W x 1 Z T 0 i b D A i I C 8 + P E V u d H J 5 I F R 5 c G U 9 I k Z p b G x M Y X N 0 V X B k Y X R l Z C I g V m F s d W U 9 I m Q y M D I x L T E x L T I 0 V D E 1 O j E y O j Q x L j k 1 O D c 4 N j h a I i A v P j x F b n R y e S B U e X B l P S J G a W x s Q 2 9 s d W 1 u V H l w Z X M i I F Z h b H V l P S J z Q U F Z Q U F B Q U F C Z 0 F B Q U F B Q U F B Q U E i I C 8 + P E V u d H J 5 I F R 5 c G U 9 I k Z p b G x D b 2 x 1 b W 5 O Y W 1 l c y I g V m F s d W U 9 I n N b J n F 1 b 3 Q 7 Q 2 9 s b 2 5 u Y T E m c X V v d D s s J n F 1 b 3 Q 7 T W V z Z S Z x d W 9 0 O y w m c X V v d D t N b 2 R p Z m l j Y S Z x d W 9 0 O y w m c X V v d D t U a X B v b G 9 n a W E m c X V v d D s s J n F 1 b 3 Q 7 R G F 0 Y S B p b m l 6 a W 8 m c X V v d D s s J n F 1 b 3 Q 7 R G F 0 Y S B m a W 5 l J n F 1 b 3 Q 7 L C Z x d W 9 0 O 0 5 v b W U g R 2 F y Y S Z x d W 9 0 O y w m c X V v d D t D a X J j b 2 x v J n F 1 b 3 Q 7 L C Z x d W 9 0 O 1 p v b m E m c X V v d D s s J n F 1 b 3 Q 7 Q 2 9 s b 2 5 u Y T M m c X V v d D s s J n F 1 b 3 Q 7 R G F 0 Y S B w a W V u Y S B p b m l 6 a W 8 m c X V v d D s s J n F 1 b 3 Q 7 R G F 0 Y S B w a W V u Y S B m a W 5 l J n F 1 b 3 Q 7 L C Z x d W 9 0 O 0 d p b 3 J u b y B p b m l 6 a W 8 m c X V v d D s s J n F 1 b 3 Q 7 R 2 l v c m 5 v I G Z p b m U m c X V v d D s s J n F 1 b 3 Q 7 Q 2 9 s b 2 5 u Y T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X B y a W x l L 0 F 1 d G 9 S Z W 1 v d m V k Q 2 9 s d W 1 u c z E u e 0 N v b G 9 u b m E x L D B 9 J n F 1 b 3 Q 7 L C Z x d W 9 0 O 1 N l Y 3 R p b 2 4 x L 0 F w c m l s Z S 9 B d X R v U m V t b 3 Z l Z E N v b H V t b n M x L n t N Z X N l L D F 9 J n F 1 b 3 Q 7 L C Z x d W 9 0 O 1 N l Y 3 R p b 2 4 x L 0 F w c m l s Z S 9 B d X R v U m V t b 3 Z l Z E N v b H V t b n M x L n t N b 2 R p Z m l j Y S w y f S Z x d W 9 0 O y w m c X V v d D t T Z W N 0 a W 9 u M S 9 B c H J p b G U v Q X V 0 b 1 J l b W 9 2 Z W R D b 2 x 1 b W 5 z M S 5 7 V G l w b 2 x v Z 2 l h L D N 9 J n F 1 b 3 Q 7 L C Z x d W 9 0 O 1 N l Y 3 R p b 2 4 x L 0 F w c m l s Z S 9 B d X R v U m V t b 3 Z l Z E N v b H V t b n M x L n t E Y X R h I G l u a X p p b y w 0 f S Z x d W 9 0 O y w m c X V v d D t T Z W N 0 a W 9 u M S 9 B c H J p b G U v Q X V 0 b 1 J l b W 9 2 Z W R D b 2 x 1 b W 5 z M S 5 7 R G F 0 Y S B m a W 5 l L D V 9 J n F 1 b 3 Q 7 L C Z x d W 9 0 O 1 N l Y 3 R p b 2 4 x L 0 F w c m l s Z S 9 B d X R v U m V t b 3 Z l Z E N v b H V t b n M x L n t O b 2 1 l I E d h c m E s N n 0 m c X V v d D s s J n F 1 b 3 Q 7 U 2 V j d G l v b j E v Q X B y a W x l L 0 F 1 d G 9 S Z W 1 v d m V k Q 2 9 s d W 1 u c z E u e 0 N p c m N v b G 8 s N 3 0 m c X V v d D s s J n F 1 b 3 Q 7 U 2 V j d G l v b j E v Q X B y a W x l L 0 F 1 d G 9 S Z W 1 v d m V k Q 2 9 s d W 1 u c z E u e 1 p v b m E s O H 0 m c X V v d D s s J n F 1 b 3 Q 7 U 2 V j d G l v b j E v Q X B y a W x l L 0 F 1 d G 9 S Z W 1 v d m V k Q 2 9 s d W 1 u c z E u e 0 N v b G 9 u b m E z L D l 9 J n F 1 b 3 Q 7 L C Z x d W 9 0 O 1 N l Y 3 R p b 2 4 x L 0 F w c m l s Z S 9 B d X R v U m V t b 3 Z l Z E N v b H V t b n M x L n t E Y X R h I H B p Z W 5 h I G l u a X p p b y w x M H 0 m c X V v d D s s J n F 1 b 3 Q 7 U 2 V j d G l v b j E v Q X B y a W x l L 0 F 1 d G 9 S Z W 1 v d m V k Q 2 9 s d W 1 u c z E u e 0 R h d G E g c G l l b m E g Z m l u Z S w x M X 0 m c X V v d D s s J n F 1 b 3 Q 7 U 2 V j d G l v b j E v Q X B y a W x l L 0 F 1 d G 9 S Z W 1 v d m V k Q 2 9 s d W 1 u c z E u e 0 d p b 3 J u b y B p b m l 6 a W 8 s M T J 9 J n F 1 b 3 Q 7 L C Z x d W 9 0 O 1 N l Y 3 R p b 2 4 x L 0 F w c m l s Z S 9 B d X R v U m V t b 3 Z l Z E N v b H V t b n M x L n t H a W 9 y b m 8 g Z m l u Z S w x M 3 0 m c X V v d D s s J n F 1 b 3 Q 7 U 2 V j d G l v b j E v Q X B y a W x l L 0 F 1 d G 9 S Z W 1 v d m V k Q 2 9 s d W 1 u c z E u e 0 N v b G 9 u b m E y L D E 0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Q X B y a W x l L 0 F 1 d G 9 S Z W 1 v d m V k Q 2 9 s d W 1 u c z E u e 0 N v b G 9 u b m E x L D B 9 J n F 1 b 3 Q 7 L C Z x d W 9 0 O 1 N l Y 3 R p b 2 4 x L 0 F w c m l s Z S 9 B d X R v U m V t b 3 Z l Z E N v b H V t b n M x L n t N Z X N l L D F 9 J n F 1 b 3 Q 7 L C Z x d W 9 0 O 1 N l Y 3 R p b 2 4 x L 0 F w c m l s Z S 9 B d X R v U m V t b 3 Z l Z E N v b H V t b n M x L n t N b 2 R p Z m l j Y S w y f S Z x d W 9 0 O y w m c X V v d D t T Z W N 0 a W 9 u M S 9 B c H J p b G U v Q X V 0 b 1 J l b W 9 2 Z W R D b 2 x 1 b W 5 z M S 5 7 V G l w b 2 x v Z 2 l h L D N 9 J n F 1 b 3 Q 7 L C Z x d W 9 0 O 1 N l Y 3 R p b 2 4 x L 0 F w c m l s Z S 9 B d X R v U m V t b 3 Z l Z E N v b H V t b n M x L n t E Y X R h I G l u a X p p b y w 0 f S Z x d W 9 0 O y w m c X V v d D t T Z W N 0 a W 9 u M S 9 B c H J p b G U v Q X V 0 b 1 J l b W 9 2 Z W R D b 2 x 1 b W 5 z M S 5 7 R G F 0 Y S B m a W 5 l L D V 9 J n F 1 b 3 Q 7 L C Z x d W 9 0 O 1 N l Y 3 R p b 2 4 x L 0 F w c m l s Z S 9 B d X R v U m V t b 3 Z l Z E N v b H V t b n M x L n t O b 2 1 l I E d h c m E s N n 0 m c X V v d D s s J n F 1 b 3 Q 7 U 2 V j d G l v b j E v Q X B y a W x l L 0 F 1 d G 9 S Z W 1 v d m V k Q 2 9 s d W 1 u c z E u e 0 N p c m N v b G 8 s N 3 0 m c X V v d D s s J n F 1 b 3 Q 7 U 2 V j d G l v b j E v Q X B y a W x l L 0 F 1 d G 9 S Z W 1 v d m V k Q 2 9 s d W 1 u c z E u e 1 p v b m E s O H 0 m c X V v d D s s J n F 1 b 3 Q 7 U 2 V j d G l v b j E v Q X B y a W x l L 0 F 1 d G 9 S Z W 1 v d m V k Q 2 9 s d W 1 u c z E u e 0 N v b G 9 u b m E z L D l 9 J n F 1 b 3 Q 7 L C Z x d W 9 0 O 1 N l Y 3 R p b 2 4 x L 0 F w c m l s Z S 9 B d X R v U m V t b 3 Z l Z E N v b H V t b n M x L n t E Y X R h I H B p Z W 5 h I G l u a X p p b y w x M H 0 m c X V v d D s s J n F 1 b 3 Q 7 U 2 V j d G l v b j E v Q X B y a W x l L 0 F 1 d G 9 S Z W 1 v d m V k Q 2 9 s d W 1 u c z E u e 0 R h d G E g c G l l b m E g Z m l u Z S w x M X 0 m c X V v d D s s J n F 1 b 3 Q 7 U 2 V j d G l v b j E v Q X B y a W x l L 0 F 1 d G 9 S Z W 1 v d m V k Q 2 9 s d W 1 u c z E u e 0 d p b 3 J u b y B p b m l 6 a W 8 s M T J 9 J n F 1 b 3 Q 7 L C Z x d W 9 0 O 1 N l Y 3 R p b 2 4 x L 0 F w c m l s Z S 9 B d X R v U m V t b 3 Z l Z E N v b H V t b n M x L n t H a W 9 y b m 8 g Z m l u Z S w x M 3 0 m c X V v d D s s J n F 1 b 3 Q 7 U 2 V j d G l v b j E v Q X B y a W x l L 0 F 1 d G 9 S Z W 1 v d m V k Q 2 9 s d W 1 u c z E u e 0 N v b G 9 u b m E y L D E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X B y a W x l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H J p b G U v T W 9 k a W Z p Y 2 F 0 b y U y M H R p c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Y W d n a W 8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p p b 2 5 l I i A v P j x F b n R y e S B U e X B l P S J G a W x s V G F y Z 2 V 0 I i B W Y W x 1 Z T 0 i c 0 1 h Z 2 d p b y I g L z 4 8 R W 5 0 c n k g V H l w Z T 0 i R m l s b G V k Q 2 9 t c G x l d G V S Z X N 1 b H R U b 1 d v c m t z a G V l d C I g V m F s d W U 9 I m w x I i A v P j x F b n R y e S B U e X B l P S J R d W V y e U l E I i B W Y W x 1 Z T 0 i c z A y M j Q 1 Z T M z L T k 3 M z c t N G Y y M C 0 5 Y z A 2 L W Y 1 Y j d m N j U 5 O W I 5 O C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D k i I C 8 + P E V u d H J 5 I F R 5 c G U 9 I k F k Z G V k V G 9 E Y X R h T W 9 k Z W w i I F Z h b H V l P S J s M C I g L z 4 8 R W 5 0 c n k g V H l w Z T 0 i R m l s b E x h c 3 R V c G R h d G V k I i B W Y W x 1 Z T 0 i Z D I w M j E t M T E t M j R U M T U 6 M T I 6 N D E u O D g 1 N T U 2 M V o i I C 8 + P E V u d H J 5 I F R 5 c G U 9 I k Z p b G x D b 2 x 1 b W 5 U e X B l c y I g V m F s d W U 9 I n N B Q V l B Q U F B Q U J n Q U F B Q U F B Q U F B Q S I g L z 4 8 R W 5 0 c n k g V H l w Z T 0 i R m l s b E N v b H V t b k 5 h b W V z I i B W Y W x 1 Z T 0 i c 1 s m c X V v d D t D b 2 x v b m 5 h M S Z x d W 9 0 O y w m c X V v d D t N Z X N l J n F 1 b 3 Q 7 L C Z x d W 9 0 O 0 1 v Z G l m a W N h J n F 1 b 3 Q 7 L C Z x d W 9 0 O 1 R p c G 9 s b 2 d p Y S Z x d W 9 0 O y w m c X V v d D t E Y X R h I G l u a X p p b y Z x d W 9 0 O y w m c X V v d D t E Y X R h I G Z p b m U m c X V v d D s s J n F 1 b 3 Q 7 T m 9 t Z S B H Y X J h J n F 1 b 3 Q 7 L C Z x d W 9 0 O 0 N p c m N v b G 8 m c X V v d D s s J n F 1 b 3 Q 7 W m 9 u Y S Z x d W 9 0 O y w m c X V v d D t D b 2 x v b m 5 h M y Z x d W 9 0 O y w m c X V v d D t E Y X R h I H B p Z W 5 h I G l u a X p p b y Z x d W 9 0 O y w m c X V v d D t E Y X R h I H B p Z W 5 h I G Z p b m U m c X V v d D s s J n F 1 b 3 Q 7 R 2 l v c m 5 v I G l u a X p p b y Z x d W 9 0 O y w m c X V v d D t H a W 9 y b m 8 g Z m l u Z S Z x d W 9 0 O y w m c X V v d D t D b 2 x v b m 5 h M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Y W d n a W 8 v Q X V 0 b 1 J l b W 9 2 Z W R D b 2 x 1 b W 5 z M S 5 7 Q 2 9 s b 2 5 u Y T E s M H 0 m c X V v d D s s J n F 1 b 3 Q 7 U 2 V j d G l v b j E v T W F n Z 2 l v L 0 F 1 d G 9 S Z W 1 v d m V k Q 2 9 s d W 1 u c z E u e 0 1 l c 2 U s M X 0 m c X V v d D s s J n F 1 b 3 Q 7 U 2 V j d G l v b j E v T W F n Z 2 l v L 0 F 1 d G 9 S Z W 1 v d m V k Q 2 9 s d W 1 u c z E u e 0 1 v Z G l m a W N h L D J 9 J n F 1 b 3 Q 7 L C Z x d W 9 0 O 1 N l Y 3 R p b 2 4 x L 0 1 h Z 2 d p b y 9 B d X R v U m V t b 3 Z l Z E N v b H V t b n M x L n t U a X B v b G 9 n a W E s M 3 0 m c X V v d D s s J n F 1 b 3 Q 7 U 2 V j d G l v b j E v T W F n Z 2 l v L 0 F 1 d G 9 S Z W 1 v d m V k Q 2 9 s d W 1 u c z E u e 0 R h d G E g a W 5 p e m l v L D R 9 J n F 1 b 3 Q 7 L C Z x d W 9 0 O 1 N l Y 3 R p b 2 4 x L 0 1 h Z 2 d p b y 9 B d X R v U m V t b 3 Z l Z E N v b H V t b n M x L n t E Y X R h I G Z p b m U s N X 0 m c X V v d D s s J n F 1 b 3 Q 7 U 2 V j d G l v b j E v T W F n Z 2 l v L 0 F 1 d G 9 S Z W 1 v d m V k Q 2 9 s d W 1 u c z E u e 0 5 v b W U g R 2 F y Y S w 2 f S Z x d W 9 0 O y w m c X V v d D t T Z W N 0 a W 9 u M S 9 N Y W d n a W 8 v Q X V 0 b 1 J l b W 9 2 Z W R D b 2 x 1 b W 5 z M S 5 7 Q 2 l y Y 2 9 s b y w 3 f S Z x d W 9 0 O y w m c X V v d D t T Z W N 0 a W 9 u M S 9 N Y W d n a W 8 v Q X V 0 b 1 J l b W 9 2 Z W R D b 2 x 1 b W 5 z M S 5 7 W m 9 u Y S w 4 f S Z x d W 9 0 O y w m c X V v d D t T Z W N 0 a W 9 u M S 9 N Y W d n a W 8 v Q X V 0 b 1 J l b W 9 2 Z W R D b 2 x 1 b W 5 z M S 5 7 Q 2 9 s b 2 5 u Y T M s O X 0 m c X V v d D s s J n F 1 b 3 Q 7 U 2 V j d G l v b j E v T W F n Z 2 l v L 0 F 1 d G 9 S Z W 1 v d m V k Q 2 9 s d W 1 u c z E u e 0 R h d G E g c G l l b m E g a W 5 p e m l v L D E w f S Z x d W 9 0 O y w m c X V v d D t T Z W N 0 a W 9 u M S 9 N Y W d n a W 8 v Q X V 0 b 1 J l b W 9 2 Z W R D b 2 x 1 b W 5 z M S 5 7 R G F 0 Y S B w a W V u Y S B m a W 5 l L D E x f S Z x d W 9 0 O y w m c X V v d D t T Z W N 0 a W 9 u M S 9 N Y W d n a W 8 v Q X V 0 b 1 J l b W 9 2 Z W R D b 2 x 1 b W 5 z M S 5 7 R 2 l v c m 5 v I G l u a X p p b y w x M n 0 m c X V v d D s s J n F 1 b 3 Q 7 U 2 V j d G l v b j E v T W F n Z 2 l v L 0 F 1 d G 9 S Z W 1 v d m V k Q 2 9 s d W 1 u c z E u e 0 d p b 3 J u b y B m a W 5 l L D E z f S Z x d W 9 0 O y w m c X V v d D t T Z W N 0 a W 9 u M S 9 N Y W d n a W 8 v Q X V 0 b 1 J l b W 9 2 Z W R D b 2 x 1 b W 5 z M S 5 7 Q 2 9 s b 2 5 u Y T I s M T R 9 J n F 1 b 3 Q 7 X S w m c X V v d D t D b 2 x 1 b W 5 D b 3 V u d C Z x d W 9 0 O z o x N S w m c X V v d D t L Z X l D b 2 x 1 b W 5 O Y W 1 l c y Z x d W 9 0 O z p b X S w m c X V v d D t D b 2 x 1 b W 5 J Z G V u d G l 0 a W V z J n F 1 b 3 Q 7 O l s m c X V v d D t T Z W N 0 a W 9 u M S 9 N Y W d n a W 8 v Q X V 0 b 1 J l b W 9 2 Z W R D b 2 x 1 b W 5 z M S 5 7 Q 2 9 s b 2 5 u Y T E s M H 0 m c X V v d D s s J n F 1 b 3 Q 7 U 2 V j d G l v b j E v T W F n Z 2 l v L 0 F 1 d G 9 S Z W 1 v d m V k Q 2 9 s d W 1 u c z E u e 0 1 l c 2 U s M X 0 m c X V v d D s s J n F 1 b 3 Q 7 U 2 V j d G l v b j E v T W F n Z 2 l v L 0 F 1 d G 9 S Z W 1 v d m V k Q 2 9 s d W 1 u c z E u e 0 1 v Z G l m a W N h L D J 9 J n F 1 b 3 Q 7 L C Z x d W 9 0 O 1 N l Y 3 R p b 2 4 x L 0 1 h Z 2 d p b y 9 B d X R v U m V t b 3 Z l Z E N v b H V t b n M x L n t U a X B v b G 9 n a W E s M 3 0 m c X V v d D s s J n F 1 b 3 Q 7 U 2 V j d G l v b j E v T W F n Z 2 l v L 0 F 1 d G 9 S Z W 1 v d m V k Q 2 9 s d W 1 u c z E u e 0 R h d G E g a W 5 p e m l v L D R 9 J n F 1 b 3 Q 7 L C Z x d W 9 0 O 1 N l Y 3 R p b 2 4 x L 0 1 h Z 2 d p b y 9 B d X R v U m V t b 3 Z l Z E N v b H V t b n M x L n t E Y X R h I G Z p b m U s N X 0 m c X V v d D s s J n F 1 b 3 Q 7 U 2 V j d G l v b j E v T W F n Z 2 l v L 0 F 1 d G 9 S Z W 1 v d m V k Q 2 9 s d W 1 u c z E u e 0 5 v b W U g R 2 F y Y S w 2 f S Z x d W 9 0 O y w m c X V v d D t T Z W N 0 a W 9 u M S 9 N Y W d n a W 8 v Q X V 0 b 1 J l b W 9 2 Z W R D b 2 x 1 b W 5 z M S 5 7 Q 2 l y Y 2 9 s b y w 3 f S Z x d W 9 0 O y w m c X V v d D t T Z W N 0 a W 9 u M S 9 N Y W d n a W 8 v Q X V 0 b 1 J l b W 9 2 Z W R D b 2 x 1 b W 5 z M S 5 7 W m 9 u Y S w 4 f S Z x d W 9 0 O y w m c X V v d D t T Z W N 0 a W 9 u M S 9 N Y W d n a W 8 v Q X V 0 b 1 J l b W 9 2 Z W R D b 2 x 1 b W 5 z M S 5 7 Q 2 9 s b 2 5 u Y T M s O X 0 m c X V v d D s s J n F 1 b 3 Q 7 U 2 V j d G l v b j E v T W F n Z 2 l v L 0 F 1 d G 9 S Z W 1 v d m V k Q 2 9 s d W 1 u c z E u e 0 R h d G E g c G l l b m E g a W 5 p e m l v L D E w f S Z x d W 9 0 O y w m c X V v d D t T Z W N 0 a W 9 u M S 9 N Y W d n a W 8 v Q X V 0 b 1 J l b W 9 2 Z W R D b 2 x 1 b W 5 z M S 5 7 R G F 0 Y S B w a W V u Y S B m a W 5 l L D E x f S Z x d W 9 0 O y w m c X V v d D t T Z W N 0 a W 9 u M S 9 N Y W d n a W 8 v Q X V 0 b 1 J l b W 9 2 Z W R D b 2 x 1 b W 5 z M S 5 7 R 2 l v c m 5 v I G l u a X p p b y w x M n 0 m c X V v d D s s J n F 1 b 3 Q 7 U 2 V j d G l v b j E v T W F n Z 2 l v L 0 F 1 d G 9 S Z W 1 v d m V k Q 2 9 s d W 1 u c z E u e 0 d p b 3 J u b y B m a W 5 l L D E z f S Z x d W 9 0 O y w m c X V v d D t T Z W N 0 a W 9 u M S 9 N Y W d n a W 8 v Q X V 0 b 1 J l b W 9 2 Z W R D b 2 x 1 b W 5 z M S 5 7 Q 2 9 s b 2 5 u Y T I s M T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N Y W d n a W 8 v T 3 J p Z 2 l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h Z 2 d p b y 9 N b 2 R p Z m l j Y X R v J T I w d G l w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p d W d u b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e m l v b m U i I C 8 + P E V u d H J 5 I F R 5 c G U 9 I k Z p b G x U Y X J n Z X Q i I F Z h b H V l P S J z R 2 l 1 Z 2 5 v I i A v P j x F b n R y e S B U e X B l P S J G a W x s Z W R D b 2 1 w b G V 0 Z V J l c 3 V s d F R v V 2 9 y a 3 N o Z W V 0 I i B W Y W x 1 Z T 0 i b D E i I C 8 + P E V u d H J 5 I F R 5 c G U 9 I l F 1 Z X J 5 S U Q i I F Z h b H V l P S J z Z D I x M j R j Y m E t Z m E 4 Y S 0 0 N G U 3 L T h k M W E t N 2 Y 2 Z j J i M D M 1 Z W I 2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3 N S I g L z 4 8 R W 5 0 c n k g V H l w Z T 0 i Q W R k Z W R U b 0 R h d G F N b 2 R l b C I g V m F s d W U 9 I m w w I i A v P j x F b n R y e S B U e X B l P S J G a W x s T G F z d F V w Z G F 0 Z W Q i I F Z h b H V l P S J k M j A y M S 0 x M S 0 y N F Q x N T o x M j o 0 M S 4 4 M j M w M z Y w W i I g L z 4 8 R W 5 0 c n k g V H l w Z T 0 i R m l s b E N v b H V t b l R 5 c G V z I i B W Y W x 1 Z T 0 i c 0 F B W U F B Q U F B Q m d B Q U F B Q U F B Q U F B I i A v P j x F b n R y e S B U e X B l P S J G a W x s Q 2 9 s d W 1 u T m F t Z X M i I F Z h b H V l P S J z W y Z x d W 9 0 O 0 N v b G 9 u b m E x J n F 1 b 3 Q 7 L C Z x d W 9 0 O 0 1 l c 2 U m c X V v d D s s J n F 1 b 3 Q 7 T W 9 k a W Z p Y 2 E m c X V v d D s s J n F 1 b 3 Q 7 V G l w b 2 x v Z 2 l h J n F 1 b 3 Q 7 L C Z x d W 9 0 O 0 R h d G E g a W 5 p e m l v J n F 1 b 3 Q 7 L C Z x d W 9 0 O 0 R h d G E g Z m l u Z S Z x d W 9 0 O y w m c X V v d D t O b 2 1 l I E d h c m E m c X V v d D s s J n F 1 b 3 Q 7 Q 2 l y Y 2 9 s b y Z x d W 9 0 O y w m c X V v d D t a b 2 5 h J n F 1 b 3 Q 7 L C Z x d W 9 0 O 0 N v b G 9 u b m E z J n F 1 b 3 Q 7 L C Z x d W 9 0 O 0 R h d G E g c G l l b m E g a W 5 p e m l v J n F 1 b 3 Q 7 L C Z x d W 9 0 O 0 R h d G E g c G l l b m E g Z m l u Z S Z x d W 9 0 O y w m c X V v d D t H a W 9 y b m 8 g a W 5 p e m l v J n F 1 b 3 Q 7 L C Z x d W 9 0 O 0 d p b 3 J u b y B m a W 5 l J n F 1 b 3 Q 7 L C Z x d W 9 0 O 0 N v b G 9 u b m E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d p d W d u b y 9 B d X R v U m V t b 3 Z l Z E N v b H V t b n M x L n t D b 2 x v b m 5 h M S w w f S Z x d W 9 0 O y w m c X V v d D t T Z W N 0 a W 9 u M S 9 H a X V n b m 8 v Q X V 0 b 1 J l b W 9 2 Z W R D b 2 x 1 b W 5 z M S 5 7 T W V z Z S w x f S Z x d W 9 0 O y w m c X V v d D t T Z W N 0 a W 9 u M S 9 H a X V n b m 8 v Q X V 0 b 1 J l b W 9 2 Z W R D b 2 x 1 b W 5 z M S 5 7 T W 9 k a W Z p Y 2 E s M n 0 m c X V v d D s s J n F 1 b 3 Q 7 U 2 V j d G l v b j E v R 2 l 1 Z 2 5 v L 0 F 1 d G 9 S Z W 1 v d m V k Q 2 9 s d W 1 u c z E u e 1 R p c G 9 s b 2 d p Y S w z f S Z x d W 9 0 O y w m c X V v d D t T Z W N 0 a W 9 u M S 9 H a X V n b m 8 v Q X V 0 b 1 J l b W 9 2 Z W R D b 2 x 1 b W 5 z M S 5 7 R G F 0 Y S B p b m l 6 a W 8 s N H 0 m c X V v d D s s J n F 1 b 3 Q 7 U 2 V j d G l v b j E v R 2 l 1 Z 2 5 v L 0 F 1 d G 9 S Z W 1 v d m V k Q 2 9 s d W 1 u c z E u e 0 R h d G E g Z m l u Z S w 1 f S Z x d W 9 0 O y w m c X V v d D t T Z W N 0 a W 9 u M S 9 H a X V n b m 8 v Q X V 0 b 1 J l b W 9 2 Z W R D b 2 x 1 b W 5 z M S 5 7 T m 9 t Z S B H Y X J h L D Z 9 J n F 1 b 3 Q 7 L C Z x d W 9 0 O 1 N l Y 3 R p b 2 4 x L 0 d p d W d u b y 9 B d X R v U m V t b 3 Z l Z E N v b H V t b n M x L n t D a X J j b 2 x v L D d 9 J n F 1 b 3 Q 7 L C Z x d W 9 0 O 1 N l Y 3 R p b 2 4 x L 0 d p d W d u b y 9 B d X R v U m V t b 3 Z l Z E N v b H V t b n M x L n t a b 2 5 h L D h 9 J n F 1 b 3 Q 7 L C Z x d W 9 0 O 1 N l Y 3 R p b 2 4 x L 0 d p d W d u b y 9 B d X R v U m V t b 3 Z l Z E N v b H V t b n M x L n t D b 2 x v b m 5 h M y w 5 f S Z x d W 9 0 O y w m c X V v d D t T Z W N 0 a W 9 u M S 9 H a X V n b m 8 v Q X V 0 b 1 J l b W 9 2 Z W R D b 2 x 1 b W 5 z M S 5 7 R G F 0 Y S B w a W V u Y S B p b m l 6 a W 8 s M T B 9 J n F 1 b 3 Q 7 L C Z x d W 9 0 O 1 N l Y 3 R p b 2 4 x L 0 d p d W d u b y 9 B d X R v U m V t b 3 Z l Z E N v b H V t b n M x L n t E Y X R h I H B p Z W 5 h I G Z p b m U s M T F 9 J n F 1 b 3 Q 7 L C Z x d W 9 0 O 1 N l Y 3 R p b 2 4 x L 0 d p d W d u b y 9 B d X R v U m V t b 3 Z l Z E N v b H V t b n M x L n t H a W 9 y b m 8 g a W 5 p e m l v L D E y f S Z x d W 9 0 O y w m c X V v d D t T Z W N 0 a W 9 u M S 9 H a X V n b m 8 v Q X V 0 b 1 J l b W 9 2 Z W R D b 2 x 1 b W 5 z M S 5 7 R 2 l v c m 5 v I G Z p b m U s M T N 9 J n F 1 b 3 Q 7 L C Z x d W 9 0 O 1 N l Y 3 R p b 2 4 x L 0 d p d W d u b y 9 B d X R v U m V t b 3 Z l Z E N v b H V t b n M x L n t D b 2 x v b m 5 h M i w x N H 0 m c X V v d D t d L C Z x d W 9 0 O 0 N v b H V t b k N v d W 5 0 J n F 1 b 3 Q 7 O j E 1 L C Z x d W 9 0 O 0 t l e U N v b H V t b k 5 h b W V z J n F 1 b 3 Q 7 O l t d L C Z x d W 9 0 O 0 N v b H V t b k l k Z W 5 0 a X R p Z X M m c X V v d D s 6 W y Z x d W 9 0 O 1 N l Y 3 R p b 2 4 x L 0 d p d W d u b y 9 B d X R v U m V t b 3 Z l Z E N v b H V t b n M x L n t D b 2 x v b m 5 h M S w w f S Z x d W 9 0 O y w m c X V v d D t T Z W N 0 a W 9 u M S 9 H a X V n b m 8 v Q X V 0 b 1 J l b W 9 2 Z W R D b 2 x 1 b W 5 z M S 5 7 T W V z Z S w x f S Z x d W 9 0 O y w m c X V v d D t T Z W N 0 a W 9 u M S 9 H a X V n b m 8 v Q X V 0 b 1 J l b W 9 2 Z W R D b 2 x 1 b W 5 z M S 5 7 T W 9 k a W Z p Y 2 E s M n 0 m c X V v d D s s J n F 1 b 3 Q 7 U 2 V j d G l v b j E v R 2 l 1 Z 2 5 v L 0 F 1 d G 9 S Z W 1 v d m V k Q 2 9 s d W 1 u c z E u e 1 R p c G 9 s b 2 d p Y S w z f S Z x d W 9 0 O y w m c X V v d D t T Z W N 0 a W 9 u M S 9 H a X V n b m 8 v Q X V 0 b 1 J l b W 9 2 Z W R D b 2 x 1 b W 5 z M S 5 7 R G F 0 Y S B p b m l 6 a W 8 s N H 0 m c X V v d D s s J n F 1 b 3 Q 7 U 2 V j d G l v b j E v R 2 l 1 Z 2 5 v L 0 F 1 d G 9 S Z W 1 v d m V k Q 2 9 s d W 1 u c z E u e 0 R h d G E g Z m l u Z S w 1 f S Z x d W 9 0 O y w m c X V v d D t T Z W N 0 a W 9 u M S 9 H a X V n b m 8 v Q X V 0 b 1 J l b W 9 2 Z W R D b 2 x 1 b W 5 z M S 5 7 T m 9 t Z S B H Y X J h L D Z 9 J n F 1 b 3 Q 7 L C Z x d W 9 0 O 1 N l Y 3 R p b 2 4 x L 0 d p d W d u b y 9 B d X R v U m V t b 3 Z l Z E N v b H V t b n M x L n t D a X J j b 2 x v L D d 9 J n F 1 b 3 Q 7 L C Z x d W 9 0 O 1 N l Y 3 R p b 2 4 x L 0 d p d W d u b y 9 B d X R v U m V t b 3 Z l Z E N v b H V t b n M x L n t a b 2 5 h L D h 9 J n F 1 b 3 Q 7 L C Z x d W 9 0 O 1 N l Y 3 R p b 2 4 x L 0 d p d W d u b y 9 B d X R v U m V t b 3 Z l Z E N v b H V t b n M x L n t D b 2 x v b m 5 h M y w 5 f S Z x d W 9 0 O y w m c X V v d D t T Z W N 0 a W 9 u M S 9 H a X V n b m 8 v Q X V 0 b 1 J l b W 9 2 Z W R D b 2 x 1 b W 5 z M S 5 7 R G F 0 Y S B w a W V u Y S B p b m l 6 a W 8 s M T B 9 J n F 1 b 3 Q 7 L C Z x d W 9 0 O 1 N l Y 3 R p b 2 4 x L 0 d p d W d u b y 9 B d X R v U m V t b 3 Z l Z E N v b H V t b n M x L n t E Y X R h I H B p Z W 5 h I G Z p b m U s M T F 9 J n F 1 b 3 Q 7 L C Z x d W 9 0 O 1 N l Y 3 R p b 2 4 x L 0 d p d W d u b y 9 B d X R v U m V t b 3 Z l Z E N v b H V t b n M x L n t H a W 9 y b m 8 g a W 5 p e m l v L D E y f S Z x d W 9 0 O y w m c X V v d D t T Z W N 0 a W 9 u M S 9 H a X V n b m 8 v Q X V 0 b 1 J l b W 9 2 Z W R D b 2 x 1 b W 5 z M S 5 7 R 2 l v c m 5 v I G Z p b m U s M T N 9 J n F 1 b 3 Q 7 L C Z x d W 9 0 O 1 N l Y 3 R p b 2 4 x L 0 d p d W d u b y 9 B d X R v U m V t b 3 Z l Z E N v b H V t b n M x L n t D b 2 x v b m 5 h M i w x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d p d W d u b y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l 1 Z 2 5 v L 0 1 v Z G l m a W N h d G 8 l M j B 0 a X B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H V n b G l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6 a W 9 u Z S I g L z 4 8 R W 5 0 c n k g V H l w Z T 0 i R m l s b F R h c m d l d C I g V m F s d W U 9 I n N M d W d s a W 8 i I C 8 + P E V u d H J 5 I F R 5 c G U 9 I k Z p b G x l Z E N v b X B s Z X R l U m V z d W x 0 V G 9 X b 3 J r c 2 h l Z X Q i I F Z h b H V l P S J s M S I g L z 4 8 R W 5 0 c n k g V H l w Z T 0 i U X V l c n l J R C I g V m F s d W U 9 I n N m Y 2 Y 0 O G F j M y 0 0 Y W Q 1 L T Q 4 M z A t Y W R h Z i 0 z N D A w Z T g 5 Y T d l Z G Q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c z I i A v P j x F b n R y e S B U e X B l P S J B Z G R l Z F R v R G F 0 Y U 1 v Z G V s I i B W Y W x 1 Z T 0 i b D A i I C 8 + P E V u d H J 5 I F R 5 c G U 9 I k Z p b G x M Y X N 0 V X B k Y X R l Z C I g V m F s d W U 9 I m Q y M D I x L T E x L T I 0 V D E 1 O j E y O j Q x L j c 5 M T c 3 N j l a I i A v P j x F b n R y e S B U e X B l P S J G a W x s Q 2 9 s d W 1 u V H l w Z X M i I F Z h b H V l P S J z Q U F Z Q U F B Q U F C Z 0 F B Q U F B Q U F B Q U E i I C 8 + P E V u d H J 5 I F R 5 c G U 9 I k Z p b G x D b 2 x 1 b W 5 O Y W 1 l c y I g V m F s d W U 9 I n N b J n F 1 b 3 Q 7 Q 2 9 s b 2 5 u Y T E m c X V v d D s s J n F 1 b 3 Q 7 T W V z Z S Z x d W 9 0 O y w m c X V v d D t N b 2 R p Z m l j Y S Z x d W 9 0 O y w m c X V v d D t U a X B v b G 9 n a W E m c X V v d D s s J n F 1 b 3 Q 7 R G F 0 Y S B p b m l 6 a W 8 m c X V v d D s s J n F 1 b 3 Q 7 R G F 0 Y S B m a W 5 l J n F 1 b 3 Q 7 L C Z x d W 9 0 O 0 5 v b W U g R 2 F y Y S Z x d W 9 0 O y w m c X V v d D t D a X J j b 2 x v J n F 1 b 3 Q 7 L C Z x d W 9 0 O 1 p v b m E m c X V v d D s s J n F 1 b 3 Q 7 Q 2 9 s b 2 5 u Y T M m c X V v d D s s J n F 1 b 3 Q 7 R G F 0 Y S B w a W V u Y S B p b m l 6 a W 8 m c X V v d D s s J n F 1 b 3 Q 7 R G F 0 Y S B w a W V u Y S B m a W 5 l J n F 1 b 3 Q 7 L C Z x d W 9 0 O 0 d p b 3 J u b y B p b m l 6 a W 8 m c X V v d D s s J n F 1 b 3 Q 7 R 2 l v c m 5 v I G Z p b m U m c X V v d D s s J n F 1 b 3 Q 7 Q 2 9 s b 2 5 u Y T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H V n b G l v L 0 F 1 d G 9 S Z W 1 v d m V k Q 2 9 s d W 1 u c z E u e 0 N v b G 9 u b m E x L D B 9 J n F 1 b 3 Q 7 L C Z x d W 9 0 O 1 N l Y 3 R p b 2 4 x L 0 x 1 Z 2 x p b y 9 B d X R v U m V t b 3 Z l Z E N v b H V t b n M x L n t N Z X N l L D F 9 J n F 1 b 3 Q 7 L C Z x d W 9 0 O 1 N l Y 3 R p b 2 4 x L 0 x 1 Z 2 x p b y 9 B d X R v U m V t b 3 Z l Z E N v b H V t b n M x L n t N b 2 R p Z m l j Y S w y f S Z x d W 9 0 O y w m c X V v d D t T Z W N 0 a W 9 u M S 9 M d W d s a W 8 v Q X V 0 b 1 J l b W 9 2 Z W R D b 2 x 1 b W 5 z M S 5 7 V G l w b 2 x v Z 2 l h L D N 9 J n F 1 b 3 Q 7 L C Z x d W 9 0 O 1 N l Y 3 R p b 2 4 x L 0 x 1 Z 2 x p b y 9 B d X R v U m V t b 3 Z l Z E N v b H V t b n M x L n t E Y X R h I G l u a X p p b y w 0 f S Z x d W 9 0 O y w m c X V v d D t T Z W N 0 a W 9 u M S 9 M d W d s a W 8 v Q X V 0 b 1 J l b W 9 2 Z W R D b 2 x 1 b W 5 z M S 5 7 R G F 0 Y S B m a W 5 l L D V 9 J n F 1 b 3 Q 7 L C Z x d W 9 0 O 1 N l Y 3 R p b 2 4 x L 0 x 1 Z 2 x p b y 9 B d X R v U m V t b 3 Z l Z E N v b H V t b n M x L n t O b 2 1 l I E d h c m E s N n 0 m c X V v d D s s J n F 1 b 3 Q 7 U 2 V j d G l v b j E v T H V n b G l v L 0 F 1 d G 9 S Z W 1 v d m V k Q 2 9 s d W 1 u c z E u e 0 N p c m N v b G 8 s N 3 0 m c X V v d D s s J n F 1 b 3 Q 7 U 2 V j d G l v b j E v T H V n b G l v L 0 F 1 d G 9 S Z W 1 v d m V k Q 2 9 s d W 1 u c z E u e 1 p v b m E s O H 0 m c X V v d D s s J n F 1 b 3 Q 7 U 2 V j d G l v b j E v T H V n b G l v L 0 F 1 d G 9 S Z W 1 v d m V k Q 2 9 s d W 1 u c z E u e 0 N v b G 9 u b m E z L D l 9 J n F 1 b 3 Q 7 L C Z x d W 9 0 O 1 N l Y 3 R p b 2 4 x L 0 x 1 Z 2 x p b y 9 B d X R v U m V t b 3 Z l Z E N v b H V t b n M x L n t E Y X R h I H B p Z W 5 h I G l u a X p p b y w x M H 0 m c X V v d D s s J n F 1 b 3 Q 7 U 2 V j d G l v b j E v T H V n b G l v L 0 F 1 d G 9 S Z W 1 v d m V k Q 2 9 s d W 1 u c z E u e 0 R h d G E g c G l l b m E g Z m l u Z S w x M X 0 m c X V v d D s s J n F 1 b 3 Q 7 U 2 V j d G l v b j E v T H V n b G l v L 0 F 1 d G 9 S Z W 1 v d m V k Q 2 9 s d W 1 u c z E u e 0 d p b 3 J u b y B p b m l 6 a W 8 s M T J 9 J n F 1 b 3 Q 7 L C Z x d W 9 0 O 1 N l Y 3 R p b 2 4 x L 0 x 1 Z 2 x p b y 9 B d X R v U m V t b 3 Z l Z E N v b H V t b n M x L n t H a W 9 y b m 8 g Z m l u Z S w x M 3 0 m c X V v d D s s J n F 1 b 3 Q 7 U 2 V j d G l v b j E v T H V n b G l v L 0 F 1 d G 9 S Z W 1 v d m V k Q 2 9 s d W 1 u c z E u e 0 N v b G 9 u b m E y L D E 0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T H V n b G l v L 0 F 1 d G 9 S Z W 1 v d m V k Q 2 9 s d W 1 u c z E u e 0 N v b G 9 u b m E x L D B 9 J n F 1 b 3 Q 7 L C Z x d W 9 0 O 1 N l Y 3 R p b 2 4 x L 0 x 1 Z 2 x p b y 9 B d X R v U m V t b 3 Z l Z E N v b H V t b n M x L n t N Z X N l L D F 9 J n F 1 b 3 Q 7 L C Z x d W 9 0 O 1 N l Y 3 R p b 2 4 x L 0 x 1 Z 2 x p b y 9 B d X R v U m V t b 3 Z l Z E N v b H V t b n M x L n t N b 2 R p Z m l j Y S w y f S Z x d W 9 0 O y w m c X V v d D t T Z W N 0 a W 9 u M S 9 M d W d s a W 8 v Q X V 0 b 1 J l b W 9 2 Z W R D b 2 x 1 b W 5 z M S 5 7 V G l w b 2 x v Z 2 l h L D N 9 J n F 1 b 3 Q 7 L C Z x d W 9 0 O 1 N l Y 3 R p b 2 4 x L 0 x 1 Z 2 x p b y 9 B d X R v U m V t b 3 Z l Z E N v b H V t b n M x L n t E Y X R h I G l u a X p p b y w 0 f S Z x d W 9 0 O y w m c X V v d D t T Z W N 0 a W 9 u M S 9 M d W d s a W 8 v Q X V 0 b 1 J l b W 9 2 Z W R D b 2 x 1 b W 5 z M S 5 7 R G F 0 Y S B m a W 5 l L D V 9 J n F 1 b 3 Q 7 L C Z x d W 9 0 O 1 N l Y 3 R p b 2 4 x L 0 x 1 Z 2 x p b y 9 B d X R v U m V t b 3 Z l Z E N v b H V t b n M x L n t O b 2 1 l I E d h c m E s N n 0 m c X V v d D s s J n F 1 b 3 Q 7 U 2 V j d G l v b j E v T H V n b G l v L 0 F 1 d G 9 S Z W 1 v d m V k Q 2 9 s d W 1 u c z E u e 0 N p c m N v b G 8 s N 3 0 m c X V v d D s s J n F 1 b 3 Q 7 U 2 V j d G l v b j E v T H V n b G l v L 0 F 1 d G 9 S Z W 1 v d m V k Q 2 9 s d W 1 u c z E u e 1 p v b m E s O H 0 m c X V v d D s s J n F 1 b 3 Q 7 U 2 V j d G l v b j E v T H V n b G l v L 0 F 1 d G 9 S Z W 1 v d m V k Q 2 9 s d W 1 u c z E u e 0 N v b G 9 u b m E z L D l 9 J n F 1 b 3 Q 7 L C Z x d W 9 0 O 1 N l Y 3 R p b 2 4 x L 0 x 1 Z 2 x p b y 9 B d X R v U m V t b 3 Z l Z E N v b H V t b n M x L n t E Y X R h I H B p Z W 5 h I G l u a X p p b y w x M H 0 m c X V v d D s s J n F 1 b 3 Q 7 U 2 V j d G l v b j E v T H V n b G l v L 0 F 1 d G 9 S Z W 1 v d m V k Q 2 9 s d W 1 u c z E u e 0 R h d G E g c G l l b m E g Z m l u Z S w x M X 0 m c X V v d D s s J n F 1 b 3 Q 7 U 2 V j d G l v b j E v T H V n b G l v L 0 F 1 d G 9 S Z W 1 v d m V k Q 2 9 s d W 1 u c z E u e 0 d p b 3 J u b y B p b m l 6 a W 8 s M T J 9 J n F 1 b 3 Q 7 L C Z x d W 9 0 O 1 N l Y 3 R p b 2 4 x L 0 x 1 Z 2 x p b y 9 B d X R v U m V t b 3 Z l Z E N v b H V t b n M x L n t H a W 9 y b m 8 g Z m l u Z S w x M 3 0 m c X V v d D s s J n F 1 b 3 Q 7 U 2 V j d G l v b j E v T H V n b G l v L 0 F 1 d G 9 S Z W 1 v d m V k Q 2 9 s d W 1 u c z E u e 0 N v b G 9 u b m E y L D E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H V n b G l v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d W d s a W 8 v T W 9 k a W Z p Y 2 F 0 b y U y M H R p c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Z 2 9 z d G 8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p p b 2 5 l I i A v P j x F b n R y e S B U e X B l P S J G a W x s V G F y Z 2 V 0 I i B W Y W x 1 Z T 0 i c 0 F n b 3 N 0 b y I g L z 4 8 R W 5 0 c n k g V H l w Z T 0 i R m l s b G V k Q 2 9 t c G x l d G V S Z X N 1 b H R U b 1 d v c m t z a G V l d C I g V m F s d W U 9 I m w x I i A v P j x F b n R y e S B U e X B l P S J R d W V y e U l E I i B W Y W x 1 Z T 0 i c z d k N j Q 2 Z D R h L W R i Z m I t N D M y Z S 0 4 Y T g 3 L T Q 1 M j J i M 2 V k M D k 3 M C I g L z 4 8 R W 5 0 c n k g V H l w Z T 0 i R m l s b E V y c m 9 y Q 2 9 1 b n Q i I F Z h b H V l P S J s M S I g L z 4 8 R W 5 0 c n k g V H l w Z T 0 i R m l s b E V y c m 9 y Q 2 9 k Z S I g V m F s d W U 9 I n N V b m t u b 3 d u I i A v P j x F b n R y e S B U e X B l P S J G a W x s Q 2 9 1 b n Q i I F Z h b H V l P S J s N D c i I C 8 + P E V u d H J 5 I F R 5 c G U 9 I k F k Z G V k V G 9 E Y X R h T W 9 k Z W w i I F Z h b H V l P S J s M C I g L z 4 8 R W 5 0 c n k g V H l w Z T 0 i R m l s b E x h c 3 R V c G R h d G V k I i B W Y W x 1 Z T 0 i Z D I w M j E t M T E t M j R U M T U 6 M T I 6 N D E u N z c 2 M T Q 1 N 1 o i I C 8 + P E V u d H J 5 I F R 5 c G U 9 I k Z p b G x D b 2 x 1 b W 5 U e X B l c y I g V m F s d W U 9 I n N B Q V l B Q U F B Q U J n Q U F B Q U F B Q U F B Q S I g L z 4 8 R W 5 0 c n k g V H l w Z T 0 i R m l s b E N v b H V t b k 5 h b W V z I i B W Y W x 1 Z T 0 i c 1 s m c X V v d D t D b 2 x v b m 5 h M S Z x d W 9 0 O y w m c X V v d D t N Z X N l J n F 1 b 3 Q 7 L C Z x d W 9 0 O 0 1 v Z G l m a W N h J n F 1 b 3 Q 7 L C Z x d W 9 0 O 1 R p c G 9 s b 2 d p Y S Z x d W 9 0 O y w m c X V v d D t E Y X R h I G l u a X p p b y Z x d W 9 0 O y w m c X V v d D t E Y X R h I G Z p b m U m c X V v d D s s J n F 1 b 3 Q 7 T m 9 t Z S B H Y X J h J n F 1 b 3 Q 7 L C Z x d W 9 0 O 0 N p c m N v b G 8 m c X V v d D s s J n F 1 b 3 Q 7 W m 9 u Y S Z x d W 9 0 O y w m c X V v d D t D b 2 x v b m 5 h M y Z x d W 9 0 O y w m c X V v d D t E Y X R h I H B p Z W 5 h I G l u a X p p b y Z x d W 9 0 O y w m c X V v d D t E Y X R h I H B p Z W 5 h I G Z p b m U m c X V v d D s s J n F 1 b 3 Q 7 R 2 l v c m 5 v I G l u a X p p b y Z x d W 9 0 O y w m c X V v d D t H a W 9 y b m 8 g Z m l u Z S Z x d W 9 0 O y w m c X V v d D t D b 2 x v b m 5 h M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Z 2 9 z d G 8 v Q X V 0 b 1 J l b W 9 2 Z W R D b 2 x 1 b W 5 z M S 5 7 Q 2 9 s b 2 5 u Y T E s M H 0 m c X V v d D s s J n F 1 b 3 Q 7 U 2 V j d G l v b j E v Q W d v c 3 R v L 0 F 1 d G 9 S Z W 1 v d m V k Q 2 9 s d W 1 u c z E u e 0 1 l c 2 U s M X 0 m c X V v d D s s J n F 1 b 3 Q 7 U 2 V j d G l v b j E v Q W d v c 3 R v L 0 F 1 d G 9 S Z W 1 v d m V k Q 2 9 s d W 1 u c z E u e 0 1 v Z G l m a W N h L D J 9 J n F 1 b 3 Q 7 L C Z x d W 9 0 O 1 N l Y 3 R p b 2 4 x L 0 F n b 3 N 0 b y 9 B d X R v U m V t b 3 Z l Z E N v b H V t b n M x L n t U a X B v b G 9 n a W E s M 3 0 m c X V v d D s s J n F 1 b 3 Q 7 U 2 V j d G l v b j E v Q W d v c 3 R v L 0 F 1 d G 9 S Z W 1 v d m V k Q 2 9 s d W 1 u c z E u e 0 R h d G E g a W 5 p e m l v L D R 9 J n F 1 b 3 Q 7 L C Z x d W 9 0 O 1 N l Y 3 R p b 2 4 x L 0 F n b 3 N 0 b y 9 B d X R v U m V t b 3 Z l Z E N v b H V t b n M x L n t E Y X R h I G Z p b m U s N X 0 m c X V v d D s s J n F 1 b 3 Q 7 U 2 V j d G l v b j E v Q W d v c 3 R v L 0 F 1 d G 9 S Z W 1 v d m V k Q 2 9 s d W 1 u c z E u e 0 5 v b W U g R 2 F y Y S w 2 f S Z x d W 9 0 O y w m c X V v d D t T Z W N 0 a W 9 u M S 9 B Z 2 9 z d G 8 v Q X V 0 b 1 J l b W 9 2 Z W R D b 2 x 1 b W 5 z M S 5 7 Q 2 l y Y 2 9 s b y w 3 f S Z x d W 9 0 O y w m c X V v d D t T Z W N 0 a W 9 u M S 9 B Z 2 9 z d G 8 v Q X V 0 b 1 J l b W 9 2 Z W R D b 2 x 1 b W 5 z M S 5 7 W m 9 u Y S w 4 f S Z x d W 9 0 O y w m c X V v d D t T Z W N 0 a W 9 u M S 9 B Z 2 9 z d G 8 v Q X V 0 b 1 J l b W 9 2 Z W R D b 2 x 1 b W 5 z M S 5 7 Q 2 9 s b 2 5 u Y T M s O X 0 m c X V v d D s s J n F 1 b 3 Q 7 U 2 V j d G l v b j E v Q W d v c 3 R v L 0 F 1 d G 9 S Z W 1 v d m V k Q 2 9 s d W 1 u c z E u e 0 R h d G E g c G l l b m E g a W 5 p e m l v L D E w f S Z x d W 9 0 O y w m c X V v d D t T Z W N 0 a W 9 u M S 9 B Z 2 9 z d G 8 v Q X V 0 b 1 J l b W 9 2 Z W R D b 2 x 1 b W 5 z M S 5 7 R G F 0 Y S B w a W V u Y S B m a W 5 l L D E x f S Z x d W 9 0 O y w m c X V v d D t T Z W N 0 a W 9 u M S 9 B Z 2 9 z d G 8 v Q X V 0 b 1 J l b W 9 2 Z W R D b 2 x 1 b W 5 z M S 5 7 R 2 l v c m 5 v I G l u a X p p b y w x M n 0 m c X V v d D s s J n F 1 b 3 Q 7 U 2 V j d G l v b j E v Q W d v c 3 R v L 0 F 1 d G 9 S Z W 1 v d m V k Q 2 9 s d W 1 u c z E u e 0 d p b 3 J u b y B m a W 5 l L D E z f S Z x d W 9 0 O y w m c X V v d D t T Z W N 0 a W 9 u M S 9 B Z 2 9 z d G 8 v Q X V 0 b 1 J l b W 9 2 Z W R D b 2 x 1 b W 5 z M S 5 7 Q 2 9 s b 2 5 u Y T I s M T R 9 J n F 1 b 3 Q 7 X S w m c X V v d D t D b 2 x 1 b W 5 D b 3 V u d C Z x d W 9 0 O z o x N S w m c X V v d D t L Z X l D b 2 x 1 b W 5 O Y W 1 l c y Z x d W 9 0 O z p b X S w m c X V v d D t D b 2 x 1 b W 5 J Z G V u d G l 0 a W V z J n F 1 b 3 Q 7 O l s m c X V v d D t T Z W N 0 a W 9 u M S 9 B Z 2 9 z d G 8 v Q X V 0 b 1 J l b W 9 2 Z W R D b 2 x 1 b W 5 z M S 5 7 Q 2 9 s b 2 5 u Y T E s M H 0 m c X V v d D s s J n F 1 b 3 Q 7 U 2 V j d G l v b j E v Q W d v c 3 R v L 0 F 1 d G 9 S Z W 1 v d m V k Q 2 9 s d W 1 u c z E u e 0 1 l c 2 U s M X 0 m c X V v d D s s J n F 1 b 3 Q 7 U 2 V j d G l v b j E v Q W d v c 3 R v L 0 F 1 d G 9 S Z W 1 v d m V k Q 2 9 s d W 1 u c z E u e 0 1 v Z G l m a W N h L D J 9 J n F 1 b 3 Q 7 L C Z x d W 9 0 O 1 N l Y 3 R p b 2 4 x L 0 F n b 3 N 0 b y 9 B d X R v U m V t b 3 Z l Z E N v b H V t b n M x L n t U a X B v b G 9 n a W E s M 3 0 m c X V v d D s s J n F 1 b 3 Q 7 U 2 V j d G l v b j E v Q W d v c 3 R v L 0 F 1 d G 9 S Z W 1 v d m V k Q 2 9 s d W 1 u c z E u e 0 R h d G E g a W 5 p e m l v L D R 9 J n F 1 b 3 Q 7 L C Z x d W 9 0 O 1 N l Y 3 R p b 2 4 x L 0 F n b 3 N 0 b y 9 B d X R v U m V t b 3 Z l Z E N v b H V t b n M x L n t E Y X R h I G Z p b m U s N X 0 m c X V v d D s s J n F 1 b 3 Q 7 U 2 V j d G l v b j E v Q W d v c 3 R v L 0 F 1 d G 9 S Z W 1 v d m V k Q 2 9 s d W 1 u c z E u e 0 5 v b W U g R 2 F y Y S w 2 f S Z x d W 9 0 O y w m c X V v d D t T Z W N 0 a W 9 u M S 9 B Z 2 9 z d G 8 v Q X V 0 b 1 J l b W 9 2 Z W R D b 2 x 1 b W 5 z M S 5 7 Q 2 l y Y 2 9 s b y w 3 f S Z x d W 9 0 O y w m c X V v d D t T Z W N 0 a W 9 u M S 9 B Z 2 9 z d G 8 v Q X V 0 b 1 J l b W 9 2 Z W R D b 2 x 1 b W 5 z M S 5 7 W m 9 u Y S w 4 f S Z x d W 9 0 O y w m c X V v d D t T Z W N 0 a W 9 u M S 9 B Z 2 9 z d G 8 v Q X V 0 b 1 J l b W 9 2 Z W R D b 2 x 1 b W 5 z M S 5 7 Q 2 9 s b 2 5 u Y T M s O X 0 m c X V v d D s s J n F 1 b 3 Q 7 U 2 V j d G l v b j E v Q W d v c 3 R v L 0 F 1 d G 9 S Z W 1 v d m V k Q 2 9 s d W 1 u c z E u e 0 R h d G E g c G l l b m E g a W 5 p e m l v L D E w f S Z x d W 9 0 O y w m c X V v d D t T Z W N 0 a W 9 u M S 9 B Z 2 9 z d G 8 v Q X V 0 b 1 J l b W 9 2 Z W R D b 2 x 1 b W 5 z M S 5 7 R G F 0 Y S B w a W V u Y S B m a W 5 l L D E x f S Z x d W 9 0 O y w m c X V v d D t T Z W N 0 a W 9 u M S 9 B Z 2 9 z d G 8 v Q X V 0 b 1 J l b W 9 2 Z W R D b 2 x 1 b W 5 z M S 5 7 R 2 l v c m 5 v I G l u a X p p b y w x M n 0 m c X V v d D s s J n F 1 b 3 Q 7 U 2 V j d G l v b j E v Q W d v c 3 R v L 0 F 1 d G 9 S Z W 1 v d m V k Q 2 9 s d W 1 u c z E u e 0 d p b 3 J u b y B m a W 5 l L D E z f S Z x d W 9 0 O y w m c X V v d D t T Z W N 0 a W 9 u M S 9 B Z 2 9 z d G 8 v Q X V 0 b 1 J l b W 9 2 Z W R D b 2 x 1 b W 5 z M S 5 7 Q 2 9 s b 2 5 u Y T I s M T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B Z 2 9 z d G 8 v T 3 J p Z 2 l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n b 3 N 0 b y 9 N b 2 R p Z m l j Y X R v J T I w d G l w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d H R l b W J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e m l v b m U i I C 8 + P E V u d H J 5 I F R 5 c G U 9 I k Z p b G x U Y X J n Z X Q i I F Z h b H V l P S J z U 2 V 0 d G V t Y n J l I i A v P j x F b n R y e S B U e X B l P S J G a W x s Z W R D b 2 1 w b G V 0 Z V J l c 3 V s d F R v V 2 9 y a 3 N o Z W V 0 I i B W Y W x 1 Z T 0 i b D E i I C 8 + P E V u d H J 5 I F R 5 c G U 9 I l F 1 Z X J 5 S U Q i I F Z h b H V l P S J z N D Q x Z j I x N G M t Z D d k N S 0 0 N z J h L W J k N j k t Z G J j O T E 0 O D E z N j k 4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1 N C I g L z 4 8 R W 5 0 c n k g V H l w Z T 0 i Q W R k Z W R U b 0 R h d G F N b 2 R l b C I g V m F s d W U 9 I m w w I i A v P j x F b n R y e S B U e X B l P S J G a W x s T G F z d F V w Z G F 0 Z W Q i I F Z h b H V l P S J k M j A y M S 0 x M S 0 y N F Q x N T o x M j o 0 N C 4 5 M z A x N T g 4 W i I g L z 4 8 R W 5 0 c n k g V H l w Z T 0 i R m l s b E N v b H V t b l R 5 c G V z I i B W Y W x 1 Z T 0 i c 0 F B W U F B Q U F B Q m d B Q U F B Q U F B Q U F B I i A v P j x F b n R y e S B U e X B l P S J G a W x s Q 2 9 s d W 1 u T m F t Z X M i I F Z h b H V l P S J z W y Z x d W 9 0 O 0 N v b G 9 u b m E x J n F 1 b 3 Q 7 L C Z x d W 9 0 O 0 1 l c 2 U m c X V v d D s s J n F 1 b 3 Q 7 T W 9 k a W Z p Y 2 E m c X V v d D s s J n F 1 b 3 Q 7 V G l w b 2 x v Z 2 l h J n F 1 b 3 Q 7 L C Z x d W 9 0 O 0 R h d G E g a W 5 p e m l v J n F 1 b 3 Q 7 L C Z x d W 9 0 O 0 R h d G E g Z m l u Z S Z x d W 9 0 O y w m c X V v d D t O b 2 1 l I E d h c m E m c X V v d D s s J n F 1 b 3 Q 7 Q 2 l y Y 2 9 s b y Z x d W 9 0 O y w m c X V v d D t a b 2 5 h J n F 1 b 3 Q 7 L C Z x d W 9 0 O 0 N v b G 9 u b m E z J n F 1 b 3 Q 7 L C Z x d W 9 0 O 0 R h d G E g c G l l b m E g a W 5 p e m l v J n F 1 b 3 Q 7 L C Z x d W 9 0 O 0 R h d G E g c G l l b m E g Z m l u Z S Z x d W 9 0 O y w m c X V v d D t H a W 9 y b m 8 g a W 5 p e m l v J n F 1 b 3 Q 7 L C Z x d W 9 0 O 0 d p b 3 J u b y B m a W 5 l J n F 1 b 3 Q 7 L C Z x d W 9 0 O 0 N v b G 9 u b m E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l d H R l b W J y Z S 9 B d X R v U m V t b 3 Z l Z E N v b H V t b n M x L n t D b 2 x v b m 5 h M S w w f S Z x d W 9 0 O y w m c X V v d D t T Z W N 0 a W 9 u M S 9 T Z X R 0 Z W 1 i c m U v Q X V 0 b 1 J l b W 9 2 Z W R D b 2 x 1 b W 5 z M S 5 7 T W V z Z S w x f S Z x d W 9 0 O y w m c X V v d D t T Z W N 0 a W 9 u M S 9 T Z X R 0 Z W 1 i c m U v Q X V 0 b 1 J l b W 9 2 Z W R D b 2 x 1 b W 5 z M S 5 7 T W 9 k a W Z p Y 2 E s M n 0 m c X V v d D s s J n F 1 b 3 Q 7 U 2 V j d G l v b j E v U 2 V 0 d G V t Y n J l L 0 F 1 d G 9 S Z W 1 v d m V k Q 2 9 s d W 1 u c z E u e 1 R p c G 9 s b 2 d p Y S w z f S Z x d W 9 0 O y w m c X V v d D t T Z W N 0 a W 9 u M S 9 T Z X R 0 Z W 1 i c m U v Q X V 0 b 1 J l b W 9 2 Z W R D b 2 x 1 b W 5 z M S 5 7 R G F 0 Y S B p b m l 6 a W 8 s N H 0 m c X V v d D s s J n F 1 b 3 Q 7 U 2 V j d G l v b j E v U 2 V 0 d G V t Y n J l L 0 F 1 d G 9 S Z W 1 v d m V k Q 2 9 s d W 1 u c z E u e 0 R h d G E g Z m l u Z S w 1 f S Z x d W 9 0 O y w m c X V v d D t T Z W N 0 a W 9 u M S 9 T Z X R 0 Z W 1 i c m U v Q X V 0 b 1 J l b W 9 2 Z W R D b 2 x 1 b W 5 z M S 5 7 T m 9 t Z S B H Y X J h L D Z 9 J n F 1 b 3 Q 7 L C Z x d W 9 0 O 1 N l Y 3 R p b 2 4 x L 1 N l d H R l b W J y Z S 9 B d X R v U m V t b 3 Z l Z E N v b H V t b n M x L n t D a X J j b 2 x v L D d 9 J n F 1 b 3 Q 7 L C Z x d W 9 0 O 1 N l Y 3 R p b 2 4 x L 1 N l d H R l b W J y Z S 9 B d X R v U m V t b 3 Z l Z E N v b H V t b n M x L n t a b 2 5 h L D h 9 J n F 1 b 3 Q 7 L C Z x d W 9 0 O 1 N l Y 3 R p b 2 4 x L 1 N l d H R l b W J y Z S 9 B d X R v U m V t b 3 Z l Z E N v b H V t b n M x L n t D b 2 x v b m 5 h M y w 5 f S Z x d W 9 0 O y w m c X V v d D t T Z W N 0 a W 9 u M S 9 T Z X R 0 Z W 1 i c m U v Q X V 0 b 1 J l b W 9 2 Z W R D b 2 x 1 b W 5 z M S 5 7 R G F 0 Y S B w a W V u Y S B p b m l 6 a W 8 s M T B 9 J n F 1 b 3 Q 7 L C Z x d W 9 0 O 1 N l Y 3 R p b 2 4 x L 1 N l d H R l b W J y Z S 9 B d X R v U m V t b 3 Z l Z E N v b H V t b n M x L n t E Y X R h I H B p Z W 5 h I G Z p b m U s M T F 9 J n F 1 b 3 Q 7 L C Z x d W 9 0 O 1 N l Y 3 R p b 2 4 x L 1 N l d H R l b W J y Z S 9 B d X R v U m V t b 3 Z l Z E N v b H V t b n M x L n t H a W 9 y b m 8 g a W 5 p e m l v L D E y f S Z x d W 9 0 O y w m c X V v d D t T Z W N 0 a W 9 u M S 9 T Z X R 0 Z W 1 i c m U v Q X V 0 b 1 J l b W 9 2 Z W R D b 2 x 1 b W 5 z M S 5 7 R 2 l v c m 5 v I G Z p b m U s M T N 9 J n F 1 b 3 Q 7 L C Z x d W 9 0 O 1 N l Y 3 R p b 2 4 x L 1 N l d H R l b W J y Z S 9 B d X R v U m V t b 3 Z l Z E N v b H V t b n M x L n t D b 2 x v b m 5 h M i w x N H 0 m c X V v d D t d L C Z x d W 9 0 O 0 N v b H V t b k N v d W 5 0 J n F 1 b 3 Q 7 O j E 1 L C Z x d W 9 0 O 0 t l e U N v b H V t b k 5 h b W V z J n F 1 b 3 Q 7 O l t d L C Z x d W 9 0 O 0 N v b H V t b k l k Z W 5 0 a X R p Z X M m c X V v d D s 6 W y Z x d W 9 0 O 1 N l Y 3 R p b 2 4 x L 1 N l d H R l b W J y Z S 9 B d X R v U m V t b 3 Z l Z E N v b H V t b n M x L n t D b 2 x v b m 5 h M S w w f S Z x d W 9 0 O y w m c X V v d D t T Z W N 0 a W 9 u M S 9 T Z X R 0 Z W 1 i c m U v Q X V 0 b 1 J l b W 9 2 Z W R D b 2 x 1 b W 5 z M S 5 7 T W V z Z S w x f S Z x d W 9 0 O y w m c X V v d D t T Z W N 0 a W 9 u M S 9 T Z X R 0 Z W 1 i c m U v Q X V 0 b 1 J l b W 9 2 Z W R D b 2 x 1 b W 5 z M S 5 7 T W 9 k a W Z p Y 2 E s M n 0 m c X V v d D s s J n F 1 b 3 Q 7 U 2 V j d G l v b j E v U 2 V 0 d G V t Y n J l L 0 F 1 d G 9 S Z W 1 v d m V k Q 2 9 s d W 1 u c z E u e 1 R p c G 9 s b 2 d p Y S w z f S Z x d W 9 0 O y w m c X V v d D t T Z W N 0 a W 9 u M S 9 T Z X R 0 Z W 1 i c m U v Q X V 0 b 1 J l b W 9 2 Z W R D b 2 x 1 b W 5 z M S 5 7 R G F 0 Y S B p b m l 6 a W 8 s N H 0 m c X V v d D s s J n F 1 b 3 Q 7 U 2 V j d G l v b j E v U 2 V 0 d G V t Y n J l L 0 F 1 d G 9 S Z W 1 v d m V k Q 2 9 s d W 1 u c z E u e 0 R h d G E g Z m l u Z S w 1 f S Z x d W 9 0 O y w m c X V v d D t T Z W N 0 a W 9 u M S 9 T Z X R 0 Z W 1 i c m U v Q X V 0 b 1 J l b W 9 2 Z W R D b 2 x 1 b W 5 z M S 5 7 T m 9 t Z S B H Y X J h L D Z 9 J n F 1 b 3 Q 7 L C Z x d W 9 0 O 1 N l Y 3 R p b 2 4 x L 1 N l d H R l b W J y Z S 9 B d X R v U m V t b 3 Z l Z E N v b H V t b n M x L n t D a X J j b 2 x v L D d 9 J n F 1 b 3 Q 7 L C Z x d W 9 0 O 1 N l Y 3 R p b 2 4 x L 1 N l d H R l b W J y Z S 9 B d X R v U m V t b 3 Z l Z E N v b H V t b n M x L n t a b 2 5 h L D h 9 J n F 1 b 3 Q 7 L C Z x d W 9 0 O 1 N l Y 3 R p b 2 4 x L 1 N l d H R l b W J y Z S 9 B d X R v U m V t b 3 Z l Z E N v b H V t b n M x L n t D b 2 x v b m 5 h M y w 5 f S Z x d W 9 0 O y w m c X V v d D t T Z W N 0 a W 9 u M S 9 T Z X R 0 Z W 1 i c m U v Q X V 0 b 1 J l b W 9 2 Z W R D b 2 x 1 b W 5 z M S 5 7 R G F 0 Y S B w a W V u Y S B p b m l 6 a W 8 s M T B 9 J n F 1 b 3 Q 7 L C Z x d W 9 0 O 1 N l Y 3 R p b 2 4 x L 1 N l d H R l b W J y Z S 9 B d X R v U m V t b 3 Z l Z E N v b H V t b n M x L n t E Y X R h I H B p Z W 5 h I G Z p b m U s M T F 9 J n F 1 b 3 Q 7 L C Z x d W 9 0 O 1 N l Y 3 R p b 2 4 x L 1 N l d H R l b W J y Z S 9 B d X R v U m V t b 3 Z l Z E N v b H V t b n M x L n t H a W 9 y b m 8 g a W 5 p e m l v L D E y f S Z x d W 9 0 O y w m c X V v d D t T Z W N 0 a W 9 u M S 9 T Z X R 0 Z W 1 i c m U v Q X V 0 b 1 J l b W 9 2 Z W R D b 2 x 1 b W 5 z M S 5 7 R 2 l v c m 5 v I G Z p b m U s M T N 9 J n F 1 b 3 Q 7 L C Z x d W 9 0 O 1 N l Y 3 R p b 2 4 x L 1 N l d H R l b W J y Z S 9 B d X R v U m V t b 3 Z l Z E N v b H V t b n M x L n t D b 2 x v b m 5 h M i w x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N l d H R l b W J y Z S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0 d G V t Y n J l L 0 1 v Z G l m a W N h d G 8 l M j B 0 a X B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3 R 0 b 2 J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e m l v b m U i I C 8 + P E V u d H J 5 I F R 5 c G U 9 I k Z p b G x U Y X J n Z X Q i I F Z h b H V l P S J z T 3 R 0 b 2 J y Z S I g L z 4 8 R W 5 0 c n k g V H l w Z T 0 i R m l s b G V k Q 2 9 t c G x l d G V S Z X N 1 b H R U b 1 d v c m t z a G V l d C I g V m F s d W U 9 I m w x I i A v P j x F b n R y e S B U e X B l P S J R d W V y e U l E I i B W Y W x 1 Z T 0 i c 2 Z h Y z I z N j V m L T Y 2 N j A t N D V k N C 1 h Y m U 1 L T A w N T E 3 N T E x N G N l M y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T U i I C 8 + P E V u d H J 5 I F R 5 c G U 9 I k F k Z G V k V G 9 E Y X R h T W 9 k Z W w i I F Z h b H V l P S J s M C I g L z 4 8 R W 5 0 c n k g V H l w Z T 0 i R m l s b E x h c 3 R V c G R h d G V k I i B W Y W x 1 Z T 0 i Z D I w M j E t M T E t M j R U M T U 6 M T I 6 N D Q u O D k 4 O D k 5 O F o i I C 8 + P E V u d H J 5 I F R 5 c G U 9 I k Z p b G x D b 2 x 1 b W 5 U e X B l c y I g V m F s d W U 9 I n N B Q V l B Q U F B Q U J n Q U F B Q U F B Q U F B Q S I g L z 4 8 R W 5 0 c n k g V H l w Z T 0 i R m l s b E N v b H V t b k 5 h b W V z I i B W Y W x 1 Z T 0 i c 1 s m c X V v d D t D b 2 x v b m 5 h M S Z x d W 9 0 O y w m c X V v d D t N Z X N l J n F 1 b 3 Q 7 L C Z x d W 9 0 O 0 1 v Z G l m a W N h J n F 1 b 3 Q 7 L C Z x d W 9 0 O 1 R p c G 9 s b 2 d p Y S Z x d W 9 0 O y w m c X V v d D t E Y X R h I G l u a X p p b y Z x d W 9 0 O y w m c X V v d D t E Y X R h I G Z p b m U m c X V v d D s s J n F 1 b 3 Q 7 T m 9 t Z S B H Y X J h J n F 1 b 3 Q 7 L C Z x d W 9 0 O 0 N p c m N v b G 8 m c X V v d D s s J n F 1 b 3 Q 7 W m 9 u Y S Z x d W 9 0 O y w m c X V v d D t D b 2 x v b m 5 h M y Z x d W 9 0 O y w m c X V v d D t E Y X R h I H B p Z W 5 h I G l u a X p p b y Z x d W 9 0 O y w m c X V v d D t E Y X R h I H B p Z W 5 h I G Z p b m U m c X V v d D s s J n F 1 b 3 Q 7 R 2 l v c m 5 v I G l u a X p p b y Z x d W 9 0 O y w m c X V v d D t H a W 9 y b m 8 g Z m l u Z S Z x d W 9 0 O y w m c X V v d D t D b 2 x v b m 5 h M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P d H R v Y n J l L 0 F 1 d G 9 S Z W 1 v d m V k Q 2 9 s d W 1 u c z E u e 0 N v b G 9 u b m E x L D B 9 J n F 1 b 3 Q 7 L C Z x d W 9 0 O 1 N l Y 3 R p b 2 4 x L 0 9 0 d G 9 i c m U v Q X V 0 b 1 J l b W 9 2 Z W R D b 2 x 1 b W 5 z M S 5 7 T W V z Z S w x f S Z x d W 9 0 O y w m c X V v d D t T Z W N 0 a W 9 u M S 9 P d H R v Y n J l L 0 F 1 d G 9 S Z W 1 v d m V k Q 2 9 s d W 1 u c z E u e 0 1 v Z G l m a W N h L D J 9 J n F 1 b 3 Q 7 L C Z x d W 9 0 O 1 N l Y 3 R p b 2 4 x L 0 9 0 d G 9 i c m U v Q X V 0 b 1 J l b W 9 2 Z W R D b 2 x 1 b W 5 z M S 5 7 V G l w b 2 x v Z 2 l h L D N 9 J n F 1 b 3 Q 7 L C Z x d W 9 0 O 1 N l Y 3 R p b 2 4 x L 0 9 0 d G 9 i c m U v Q X V 0 b 1 J l b W 9 2 Z W R D b 2 x 1 b W 5 z M S 5 7 R G F 0 Y S B p b m l 6 a W 8 s N H 0 m c X V v d D s s J n F 1 b 3 Q 7 U 2 V j d G l v b j E v T 3 R 0 b 2 J y Z S 9 B d X R v U m V t b 3 Z l Z E N v b H V t b n M x L n t E Y X R h I G Z p b m U s N X 0 m c X V v d D s s J n F 1 b 3 Q 7 U 2 V j d G l v b j E v T 3 R 0 b 2 J y Z S 9 B d X R v U m V t b 3 Z l Z E N v b H V t b n M x L n t O b 2 1 l I E d h c m E s N n 0 m c X V v d D s s J n F 1 b 3 Q 7 U 2 V j d G l v b j E v T 3 R 0 b 2 J y Z S 9 B d X R v U m V t b 3 Z l Z E N v b H V t b n M x L n t D a X J j b 2 x v L D d 9 J n F 1 b 3 Q 7 L C Z x d W 9 0 O 1 N l Y 3 R p b 2 4 x L 0 9 0 d G 9 i c m U v Q X V 0 b 1 J l b W 9 2 Z W R D b 2 x 1 b W 5 z M S 5 7 W m 9 u Y S w 4 f S Z x d W 9 0 O y w m c X V v d D t T Z W N 0 a W 9 u M S 9 P d H R v Y n J l L 0 F 1 d G 9 S Z W 1 v d m V k Q 2 9 s d W 1 u c z E u e 0 N v b G 9 u b m E z L D l 9 J n F 1 b 3 Q 7 L C Z x d W 9 0 O 1 N l Y 3 R p b 2 4 x L 0 9 0 d G 9 i c m U v Q X V 0 b 1 J l b W 9 2 Z W R D b 2 x 1 b W 5 z M S 5 7 R G F 0 Y S B w a W V u Y S B p b m l 6 a W 8 s M T B 9 J n F 1 b 3 Q 7 L C Z x d W 9 0 O 1 N l Y 3 R p b 2 4 x L 0 9 0 d G 9 i c m U v Q X V 0 b 1 J l b W 9 2 Z W R D b 2 x 1 b W 5 z M S 5 7 R G F 0 Y S B w a W V u Y S B m a W 5 l L D E x f S Z x d W 9 0 O y w m c X V v d D t T Z W N 0 a W 9 u M S 9 P d H R v Y n J l L 0 F 1 d G 9 S Z W 1 v d m V k Q 2 9 s d W 1 u c z E u e 0 d p b 3 J u b y B p b m l 6 a W 8 s M T J 9 J n F 1 b 3 Q 7 L C Z x d W 9 0 O 1 N l Y 3 R p b 2 4 x L 0 9 0 d G 9 i c m U v Q X V 0 b 1 J l b W 9 2 Z W R D b 2 x 1 b W 5 z M S 5 7 R 2 l v c m 5 v I G Z p b m U s M T N 9 J n F 1 b 3 Q 7 L C Z x d W 9 0 O 1 N l Y 3 R p b 2 4 x L 0 9 0 d G 9 i c m U v Q X V 0 b 1 J l b W 9 2 Z W R D b 2 x 1 b W 5 z M S 5 7 Q 2 9 s b 2 5 u Y T I s M T R 9 J n F 1 b 3 Q 7 X S w m c X V v d D t D b 2 x 1 b W 5 D b 3 V u d C Z x d W 9 0 O z o x N S w m c X V v d D t L Z X l D b 2 x 1 b W 5 O Y W 1 l c y Z x d W 9 0 O z p b X S w m c X V v d D t D b 2 x 1 b W 5 J Z G V u d G l 0 a W V z J n F 1 b 3 Q 7 O l s m c X V v d D t T Z W N 0 a W 9 u M S 9 P d H R v Y n J l L 0 F 1 d G 9 S Z W 1 v d m V k Q 2 9 s d W 1 u c z E u e 0 N v b G 9 u b m E x L D B 9 J n F 1 b 3 Q 7 L C Z x d W 9 0 O 1 N l Y 3 R p b 2 4 x L 0 9 0 d G 9 i c m U v Q X V 0 b 1 J l b W 9 2 Z W R D b 2 x 1 b W 5 z M S 5 7 T W V z Z S w x f S Z x d W 9 0 O y w m c X V v d D t T Z W N 0 a W 9 u M S 9 P d H R v Y n J l L 0 F 1 d G 9 S Z W 1 v d m V k Q 2 9 s d W 1 u c z E u e 0 1 v Z G l m a W N h L D J 9 J n F 1 b 3 Q 7 L C Z x d W 9 0 O 1 N l Y 3 R p b 2 4 x L 0 9 0 d G 9 i c m U v Q X V 0 b 1 J l b W 9 2 Z W R D b 2 x 1 b W 5 z M S 5 7 V G l w b 2 x v Z 2 l h L D N 9 J n F 1 b 3 Q 7 L C Z x d W 9 0 O 1 N l Y 3 R p b 2 4 x L 0 9 0 d G 9 i c m U v Q X V 0 b 1 J l b W 9 2 Z W R D b 2 x 1 b W 5 z M S 5 7 R G F 0 Y S B p b m l 6 a W 8 s N H 0 m c X V v d D s s J n F 1 b 3 Q 7 U 2 V j d G l v b j E v T 3 R 0 b 2 J y Z S 9 B d X R v U m V t b 3 Z l Z E N v b H V t b n M x L n t E Y X R h I G Z p b m U s N X 0 m c X V v d D s s J n F 1 b 3 Q 7 U 2 V j d G l v b j E v T 3 R 0 b 2 J y Z S 9 B d X R v U m V t b 3 Z l Z E N v b H V t b n M x L n t O b 2 1 l I E d h c m E s N n 0 m c X V v d D s s J n F 1 b 3 Q 7 U 2 V j d G l v b j E v T 3 R 0 b 2 J y Z S 9 B d X R v U m V t b 3 Z l Z E N v b H V t b n M x L n t D a X J j b 2 x v L D d 9 J n F 1 b 3 Q 7 L C Z x d W 9 0 O 1 N l Y 3 R p b 2 4 x L 0 9 0 d G 9 i c m U v Q X V 0 b 1 J l b W 9 2 Z W R D b 2 x 1 b W 5 z M S 5 7 W m 9 u Y S w 4 f S Z x d W 9 0 O y w m c X V v d D t T Z W N 0 a W 9 u M S 9 P d H R v Y n J l L 0 F 1 d G 9 S Z W 1 v d m V k Q 2 9 s d W 1 u c z E u e 0 N v b G 9 u b m E z L D l 9 J n F 1 b 3 Q 7 L C Z x d W 9 0 O 1 N l Y 3 R p b 2 4 x L 0 9 0 d G 9 i c m U v Q X V 0 b 1 J l b W 9 2 Z W R D b 2 x 1 b W 5 z M S 5 7 R G F 0 Y S B w a W V u Y S B p b m l 6 a W 8 s M T B 9 J n F 1 b 3 Q 7 L C Z x d W 9 0 O 1 N l Y 3 R p b 2 4 x L 0 9 0 d G 9 i c m U v Q X V 0 b 1 J l b W 9 2 Z W R D b 2 x 1 b W 5 z M S 5 7 R G F 0 Y S B w a W V u Y S B m a W 5 l L D E x f S Z x d W 9 0 O y w m c X V v d D t T Z W N 0 a W 9 u M S 9 P d H R v Y n J l L 0 F 1 d G 9 S Z W 1 v d m V k Q 2 9 s d W 1 u c z E u e 0 d p b 3 J u b y B p b m l 6 a W 8 s M T J 9 J n F 1 b 3 Q 7 L C Z x d W 9 0 O 1 N l Y 3 R p b 2 4 x L 0 9 0 d G 9 i c m U v Q X V 0 b 1 J l b W 9 2 Z W R D b 2 x 1 b W 5 z M S 5 7 R 2 l v c m 5 v I G Z p b m U s M T N 9 J n F 1 b 3 Q 7 L C Z x d W 9 0 O 1 N l Y 3 R p b 2 4 x L 0 9 0 d G 9 i c m U v Q X V 0 b 1 J l b W 9 2 Z W R D b 2 x 1 b W 5 z M S 5 7 Q 2 9 s b 2 5 u Y T I s M T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P d H R v Y n J l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P d H R v Y n J l L 0 1 v Z G l m a W N h d G 8 l M j B 0 a X B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m 9 2 Z W 1 i c m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p p b 2 5 l I i A v P j x F b n R y e S B U e X B l P S J G a W x s V G F y Z 2 V 0 I i B W Y W x 1 Z T 0 i c 0 5 v d m V t Y n J l I i A v P j x F b n R y e S B U e X B l P S J G a W x s Z W R D b 2 1 w b G V 0 Z V J l c 3 V s d F R v V 2 9 y a 3 N o Z W V 0 I i B W Y W x 1 Z T 0 i b D E i I C 8 + P E V u d H J 5 I F R 5 c G U 9 I l F 1 Z X J 5 S U Q i I F Z h b H V l P S J z M z R h N m Z h Z D g t Y W Q x Z i 0 0 N D R k L T g 0 N m E t M T J k O T J i Y W Y 0 N j J h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y N y I g L z 4 8 R W 5 0 c n k g V H l w Z T 0 i Q W R k Z W R U b 0 R h d G F N b 2 R l b C I g V m F s d W U 9 I m w w I i A v P j x F b n R y e S B U e X B l P S J G a W x s T G F z d F V w Z G F 0 Z W Q i I F Z h b H V l P S J k M j A y M S 0 x M S 0 y N F Q x N T o x M j o 0 N C 4 4 N T c w O D E 2 W i I g L z 4 8 R W 5 0 c n k g V H l w Z T 0 i R m l s b E N v b H V t b l R 5 c G V z I i B W Y W x 1 Z T 0 i c 0 F B W U F B Q U F B Q m d B Q U F B Q U F B Q U F B I i A v P j x F b n R y e S B U e X B l P S J G a W x s Q 2 9 s d W 1 u T m F t Z X M i I F Z h b H V l P S J z W y Z x d W 9 0 O 0 N v b G 9 u b m E x J n F 1 b 3 Q 7 L C Z x d W 9 0 O 0 1 l c 2 U m c X V v d D s s J n F 1 b 3 Q 7 T W 9 k a W Z p Y 2 E m c X V v d D s s J n F 1 b 3 Q 7 V G l w b 2 x v Z 2 l h J n F 1 b 3 Q 7 L C Z x d W 9 0 O 0 R h d G E g a W 5 p e m l v J n F 1 b 3 Q 7 L C Z x d W 9 0 O 0 R h d G E g Z m l u Z S Z x d W 9 0 O y w m c X V v d D t O b 2 1 l I E d h c m E m c X V v d D s s J n F 1 b 3 Q 7 Q 2 l y Y 2 9 s b y Z x d W 9 0 O y w m c X V v d D t a b 2 5 h J n F 1 b 3 Q 7 L C Z x d W 9 0 O 0 N v b G 9 u b m E z J n F 1 b 3 Q 7 L C Z x d W 9 0 O 0 R h d G E g c G l l b m E g a W 5 p e m l v J n F 1 b 3 Q 7 L C Z x d W 9 0 O 0 R h d G E g c G l l b m E g Z m l u Z S Z x d W 9 0 O y w m c X V v d D t H a W 9 y b m 8 g a W 5 p e m l v J n F 1 b 3 Q 7 L C Z x d W 9 0 O 0 d p b 3 J u b y B m a W 5 l J n F 1 b 3 Q 7 L C Z x d W 9 0 O 0 N v b G 9 u b m E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5 v d m V t Y n J l L 0 F 1 d G 9 S Z W 1 v d m V k Q 2 9 s d W 1 u c z E u e 0 N v b G 9 u b m E x L D B 9 J n F 1 b 3 Q 7 L C Z x d W 9 0 O 1 N l Y 3 R p b 2 4 x L 0 5 v d m V t Y n J l L 0 F 1 d G 9 S Z W 1 v d m V k Q 2 9 s d W 1 u c z E u e 0 1 l c 2 U s M X 0 m c X V v d D s s J n F 1 b 3 Q 7 U 2 V j d G l v b j E v T m 9 2 Z W 1 i c m U v Q X V 0 b 1 J l b W 9 2 Z W R D b 2 x 1 b W 5 z M S 5 7 T W 9 k a W Z p Y 2 E s M n 0 m c X V v d D s s J n F 1 b 3 Q 7 U 2 V j d G l v b j E v T m 9 2 Z W 1 i c m U v Q X V 0 b 1 J l b W 9 2 Z W R D b 2 x 1 b W 5 z M S 5 7 V G l w b 2 x v Z 2 l h L D N 9 J n F 1 b 3 Q 7 L C Z x d W 9 0 O 1 N l Y 3 R p b 2 4 x L 0 5 v d m V t Y n J l L 0 F 1 d G 9 S Z W 1 v d m V k Q 2 9 s d W 1 u c z E u e 0 R h d G E g a W 5 p e m l v L D R 9 J n F 1 b 3 Q 7 L C Z x d W 9 0 O 1 N l Y 3 R p b 2 4 x L 0 5 v d m V t Y n J l L 0 F 1 d G 9 S Z W 1 v d m V k Q 2 9 s d W 1 u c z E u e 0 R h d G E g Z m l u Z S w 1 f S Z x d W 9 0 O y w m c X V v d D t T Z W N 0 a W 9 u M S 9 O b 3 Z l b W J y Z S 9 B d X R v U m V t b 3 Z l Z E N v b H V t b n M x L n t O b 2 1 l I E d h c m E s N n 0 m c X V v d D s s J n F 1 b 3 Q 7 U 2 V j d G l v b j E v T m 9 2 Z W 1 i c m U v Q X V 0 b 1 J l b W 9 2 Z W R D b 2 x 1 b W 5 z M S 5 7 Q 2 l y Y 2 9 s b y w 3 f S Z x d W 9 0 O y w m c X V v d D t T Z W N 0 a W 9 u M S 9 O b 3 Z l b W J y Z S 9 B d X R v U m V t b 3 Z l Z E N v b H V t b n M x L n t a b 2 5 h L D h 9 J n F 1 b 3 Q 7 L C Z x d W 9 0 O 1 N l Y 3 R p b 2 4 x L 0 5 v d m V t Y n J l L 0 F 1 d G 9 S Z W 1 v d m V k Q 2 9 s d W 1 u c z E u e 0 N v b G 9 u b m E z L D l 9 J n F 1 b 3 Q 7 L C Z x d W 9 0 O 1 N l Y 3 R p b 2 4 x L 0 5 v d m V t Y n J l L 0 F 1 d G 9 S Z W 1 v d m V k Q 2 9 s d W 1 u c z E u e 0 R h d G E g c G l l b m E g a W 5 p e m l v L D E w f S Z x d W 9 0 O y w m c X V v d D t T Z W N 0 a W 9 u M S 9 O b 3 Z l b W J y Z S 9 B d X R v U m V t b 3 Z l Z E N v b H V t b n M x L n t E Y X R h I H B p Z W 5 h I G Z p b m U s M T F 9 J n F 1 b 3 Q 7 L C Z x d W 9 0 O 1 N l Y 3 R p b 2 4 x L 0 5 v d m V t Y n J l L 0 F 1 d G 9 S Z W 1 v d m V k Q 2 9 s d W 1 u c z E u e 0 d p b 3 J u b y B p b m l 6 a W 8 s M T J 9 J n F 1 b 3 Q 7 L C Z x d W 9 0 O 1 N l Y 3 R p b 2 4 x L 0 5 v d m V t Y n J l L 0 F 1 d G 9 S Z W 1 v d m V k Q 2 9 s d W 1 u c z E u e 0 d p b 3 J u b y B m a W 5 l L D E z f S Z x d W 9 0 O y w m c X V v d D t T Z W N 0 a W 9 u M S 9 O b 3 Z l b W J y Z S 9 B d X R v U m V t b 3 Z l Z E N v b H V t b n M x L n t D b 2 x v b m 5 h M i w x N H 0 m c X V v d D t d L C Z x d W 9 0 O 0 N v b H V t b k N v d W 5 0 J n F 1 b 3 Q 7 O j E 1 L C Z x d W 9 0 O 0 t l e U N v b H V t b k 5 h b W V z J n F 1 b 3 Q 7 O l t d L C Z x d W 9 0 O 0 N v b H V t b k l k Z W 5 0 a X R p Z X M m c X V v d D s 6 W y Z x d W 9 0 O 1 N l Y 3 R p b 2 4 x L 0 5 v d m V t Y n J l L 0 F 1 d G 9 S Z W 1 v d m V k Q 2 9 s d W 1 u c z E u e 0 N v b G 9 u b m E x L D B 9 J n F 1 b 3 Q 7 L C Z x d W 9 0 O 1 N l Y 3 R p b 2 4 x L 0 5 v d m V t Y n J l L 0 F 1 d G 9 S Z W 1 v d m V k Q 2 9 s d W 1 u c z E u e 0 1 l c 2 U s M X 0 m c X V v d D s s J n F 1 b 3 Q 7 U 2 V j d G l v b j E v T m 9 2 Z W 1 i c m U v Q X V 0 b 1 J l b W 9 2 Z W R D b 2 x 1 b W 5 z M S 5 7 T W 9 k a W Z p Y 2 E s M n 0 m c X V v d D s s J n F 1 b 3 Q 7 U 2 V j d G l v b j E v T m 9 2 Z W 1 i c m U v Q X V 0 b 1 J l b W 9 2 Z W R D b 2 x 1 b W 5 z M S 5 7 V G l w b 2 x v Z 2 l h L D N 9 J n F 1 b 3 Q 7 L C Z x d W 9 0 O 1 N l Y 3 R p b 2 4 x L 0 5 v d m V t Y n J l L 0 F 1 d G 9 S Z W 1 v d m V k Q 2 9 s d W 1 u c z E u e 0 R h d G E g a W 5 p e m l v L D R 9 J n F 1 b 3 Q 7 L C Z x d W 9 0 O 1 N l Y 3 R p b 2 4 x L 0 5 v d m V t Y n J l L 0 F 1 d G 9 S Z W 1 v d m V k Q 2 9 s d W 1 u c z E u e 0 R h d G E g Z m l u Z S w 1 f S Z x d W 9 0 O y w m c X V v d D t T Z W N 0 a W 9 u M S 9 O b 3 Z l b W J y Z S 9 B d X R v U m V t b 3 Z l Z E N v b H V t b n M x L n t O b 2 1 l I E d h c m E s N n 0 m c X V v d D s s J n F 1 b 3 Q 7 U 2 V j d G l v b j E v T m 9 2 Z W 1 i c m U v Q X V 0 b 1 J l b W 9 2 Z W R D b 2 x 1 b W 5 z M S 5 7 Q 2 l y Y 2 9 s b y w 3 f S Z x d W 9 0 O y w m c X V v d D t T Z W N 0 a W 9 u M S 9 O b 3 Z l b W J y Z S 9 B d X R v U m V t b 3 Z l Z E N v b H V t b n M x L n t a b 2 5 h L D h 9 J n F 1 b 3 Q 7 L C Z x d W 9 0 O 1 N l Y 3 R p b 2 4 x L 0 5 v d m V t Y n J l L 0 F 1 d G 9 S Z W 1 v d m V k Q 2 9 s d W 1 u c z E u e 0 N v b G 9 u b m E z L D l 9 J n F 1 b 3 Q 7 L C Z x d W 9 0 O 1 N l Y 3 R p b 2 4 x L 0 5 v d m V t Y n J l L 0 F 1 d G 9 S Z W 1 v d m V k Q 2 9 s d W 1 u c z E u e 0 R h d G E g c G l l b m E g a W 5 p e m l v L D E w f S Z x d W 9 0 O y w m c X V v d D t T Z W N 0 a W 9 u M S 9 O b 3 Z l b W J y Z S 9 B d X R v U m V t b 3 Z l Z E N v b H V t b n M x L n t E Y X R h I H B p Z W 5 h I G Z p b m U s M T F 9 J n F 1 b 3 Q 7 L C Z x d W 9 0 O 1 N l Y 3 R p b 2 4 x L 0 5 v d m V t Y n J l L 0 F 1 d G 9 S Z W 1 v d m V k Q 2 9 s d W 1 u c z E u e 0 d p b 3 J u b y B p b m l 6 a W 8 s M T J 9 J n F 1 b 3 Q 7 L C Z x d W 9 0 O 1 N l Y 3 R p b 2 4 x L 0 5 v d m V t Y n J l L 0 F 1 d G 9 S Z W 1 v d m V k Q 2 9 s d W 1 u c z E u e 0 d p b 3 J u b y B m a W 5 l L D E z f S Z x d W 9 0 O y w m c X V v d D t T Z W N 0 a W 9 u M S 9 O b 3 Z l b W J y Z S 9 B d X R v U m V t b 3 Z l Z E N v b H V t b n M x L n t D b 2 x v b m 5 h M i w x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5 v d m V t Y n J l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b 3 Z l b W J y Z S 9 N b 2 R p Z m l j Y X R v J T I w d G l w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p Y 2 V t Y n J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5 h d m l n Y X R p b 2 5 T d G V w T m F t Z S I g V m F s d W U 9 I n N O Y X Z p Z 2 F 6 a W 9 u Z S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R d W V y e U l E I i B W Y W x 1 Z T 0 i c z I z O W R i M j I 4 L T c z Y W Y t N D B l Y S 0 4 M m Q x L W N i M T c 2 O T B h N 2 I x Y S I g L z 4 8 R W 5 0 c n k g V H l w Z T 0 i R m l s b F R v R G F 0 Y U 1 v Z G V s R W 5 h Y m x l Z C I g V m F s d W U 9 I m w w I i A v P j x F b n R y e S B U e X B l P S J G a W x s V G F y Z 2 V 0 I i B W Y W x 1 Z T 0 i c 0 R p Y 2 V t Y n J l I i A v P j x F b n R y e S B U e X B l P S J G a W x s T 2 J q Z W N 0 V H l w Z S I g V m F s d W U 9 I n N U Y W J s Z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i I g L z 4 8 R W 5 0 c n k g V H l w Z T 0 i Q W R k Z W R U b 0 R h d G F N b 2 R l b C I g V m F s d W U 9 I m w w I i A v P j x F b n R y e S B U e X B l P S J G a W x s T G F z d F V w Z G F 0 Z W Q i I F Z h b H V l P S J k M j A y M S 0 x M S 0 y N F Q x N T o x M j o 0 N C 4 4 M j U 4 M T k 5 W i I g L z 4 8 R W 5 0 c n k g V H l w Z T 0 i R m l s b E N v b H V t b l R 5 c G V z I i B W Y W x 1 Z T 0 i c 0 F B W U F B Q U F B Q m d B Q U F B Q U F B Q U F B I i A v P j x F b n R y e S B U e X B l P S J G a W x s Q 2 9 s d W 1 u T m F t Z X M i I F Z h b H V l P S J z W y Z x d W 9 0 O 0 N v b G 9 u b m E x J n F 1 b 3 Q 7 L C Z x d W 9 0 O 0 1 l c 2 U m c X V v d D s s J n F 1 b 3 Q 7 T W 9 k a W Z p Y 2 E m c X V v d D s s J n F 1 b 3 Q 7 V G l w b 2 x v Z 2 l h J n F 1 b 3 Q 7 L C Z x d W 9 0 O 0 R h d G E g a W 5 p e m l v J n F 1 b 3 Q 7 L C Z x d W 9 0 O 0 R h d G E g Z m l u Z S Z x d W 9 0 O y w m c X V v d D t O b 2 1 l I E d h c m E m c X V v d D s s J n F 1 b 3 Q 7 Q 2 l y Y 2 9 s b y Z x d W 9 0 O y w m c X V v d D t a b 2 5 h J n F 1 b 3 Q 7 L C Z x d W 9 0 O 0 N v b G 9 u b m E z J n F 1 b 3 Q 7 L C Z x d W 9 0 O 0 R h d G E g c G l l b m E g a W 5 p e m l v J n F 1 b 3 Q 7 L C Z x d W 9 0 O 0 R h d G E g c G l l b m E g Z m l u Z S Z x d W 9 0 O y w m c X V v d D t H a W 9 y b m 8 g a W 5 p e m l v J n F 1 b 3 Q 7 L C Z x d W 9 0 O 0 d p b 3 J u b y B m a W 5 l J n F 1 b 3 Q 7 L C Z x d W 9 0 O 0 N v b G 9 u b m E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p Y 2 V t Y n J l L 0 F 1 d G 9 S Z W 1 v d m V k Q 2 9 s d W 1 u c z E u e 0 N v b G 9 u b m E x L D B 9 J n F 1 b 3 Q 7 L C Z x d W 9 0 O 1 N l Y 3 R p b 2 4 x L 0 R p Y 2 V t Y n J l L 0 F 1 d G 9 S Z W 1 v d m V k Q 2 9 s d W 1 u c z E u e 0 1 l c 2 U s M X 0 m c X V v d D s s J n F 1 b 3 Q 7 U 2 V j d G l v b j E v R G l j Z W 1 i c m U v Q X V 0 b 1 J l b W 9 2 Z W R D b 2 x 1 b W 5 z M S 5 7 T W 9 k a W Z p Y 2 E s M n 0 m c X V v d D s s J n F 1 b 3 Q 7 U 2 V j d G l v b j E v R G l j Z W 1 i c m U v Q X V 0 b 1 J l b W 9 2 Z W R D b 2 x 1 b W 5 z M S 5 7 V G l w b 2 x v Z 2 l h L D N 9 J n F 1 b 3 Q 7 L C Z x d W 9 0 O 1 N l Y 3 R p b 2 4 x L 0 R p Y 2 V t Y n J l L 0 F 1 d G 9 S Z W 1 v d m V k Q 2 9 s d W 1 u c z E u e 0 R h d G E g a W 5 p e m l v L D R 9 J n F 1 b 3 Q 7 L C Z x d W 9 0 O 1 N l Y 3 R p b 2 4 x L 0 R p Y 2 V t Y n J l L 0 F 1 d G 9 S Z W 1 v d m V k Q 2 9 s d W 1 u c z E u e 0 R h d G E g Z m l u Z S w 1 f S Z x d W 9 0 O y w m c X V v d D t T Z W N 0 a W 9 u M S 9 E a W N l b W J y Z S 9 B d X R v U m V t b 3 Z l Z E N v b H V t b n M x L n t O b 2 1 l I E d h c m E s N n 0 m c X V v d D s s J n F 1 b 3 Q 7 U 2 V j d G l v b j E v R G l j Z W 1 i c m U v Q X V 0 b 1 J l b W 9 2 Z W R D b 2 x 1 b W 5 z M S 5 7 Q 2 l y Y 2 9 s b y w 3 f S Z x d W 9 0 O y w m c X V v d D t T Z W N 0 a W 9 u M S 9 E a W N l b W J y Z S 9 B d X R v U m V t b 3 Z l Z E N v b H V t b n M x L n t a b 2 5 h L D h 9 J n F 1 b 3 Q 7 L C Z x d W 9 0 O 1 N l Y 3 R p b 2 4 x L 0 R p Y 2 V t Y n J l L 0 F 1 d G 9 S Z W 1 v d m V k Q 2 9 s d W 1 u c z E u e 0 N v b G 9 u b m E z L D l 9 J n F 1 b 3 Q 7 L C Z x d W 9 0 O 1 N l Y 3 R p b 2 4 x L 0 R p Y 2 V t Y n J l L 0 F 1 d G 9 S Z W 1 v d m V k Q 2 9 s d W 1 u c z E u e 0 R h d G E g c G l l b m E g a W 5 p e m l v L D E w f S Z x d W 9 0 O y w m c X V v d D t T Z W N 0 a W 9 u M S 9 E a W N l b W J y Z S 9 B d X R v U m V t b 3 Z l Z E N v b H V t b n M x L n t E Y X R h I H B p Z W 5 h I G Z p b m U s M T F 9 J n F 1 b 3 Q 7 L C Z x d W 9 0 O 1 N l Y 3 R p b 2 4 x L 0 R p Y 2 V t Y n J l L 0 F 1 d G 9 S Z W 1 v d m V k Q 2 9 s d W 1 u c z E u e 0 d p b 3 J u b y B p b m l 6 a W 8 s M T J 9 J n F 1 b 3 Q 7 L C Z x d W 9 0 O 1 N l Y 3 R p b 2 4 x L 0 R p Y 2 V t Y n J l L 0 F 1 d G 9 S Z W 1 v d m V k Q 2 9 s d W 1 u c z E u e 0 d p b 3 J u b y B m a W 5 l L D E z f S Z x d W 9 0 O y w m c X V v d D t T Z W N 0 a W 9 u M S 9 E a W N l b W J y Z S 9 B d X R v U m V t b 3 Z l Z E N v b H V t b n M x L n t D b 2 x v b m 5 h M i w x N H 0 m c X V v d D t d L C Z x d W 9 0 O 0 N v b H V t b k N v d W 5 0 J n F 1 b 3 Q 7 O j E 1 L C Z x d W 9 0 O 0 t l e U N v b H V t b k 5 h b W V z J n F 1 b 3 Q 7 O l t d L C Z x d W 9 0 O 0 N v b H V t b k l k Z W 5 0 a X R p Z X M m c X V v d D s 6 W y Z x d W 9 0 O 1 N l Y 3 R p b 2 4 x L 0 R p Y 2 V t Y n J l L 0 F 1 d G 9 S Z W 1 v d m V k Q 2 9 s d W 1 u c z E u e 0 N v b G 9 u b m E x L D B 9 J n F 1 b 3 Q 7 L C Z x d W 9 0 O 1 N l Y 3 R p b 2 4 x L 0 R p Y 2 V t Y n J l L 0 F 1 d G 9 S Z W 1 v d m V k Q 2 9 s d W 1 u c z E u e 0 1 l c 2 U s M X 0 m c X V v d D s s J n F 1 b 3 Q 7 U 2 V j d G l v b j E v R G l j Z W 1 i c m U v Q X V 0 b 1 J l b W 9 2 Z W R D b 2 x 1 b W 5 z M S 5 7 T W 9 k a W Z p Y 2 E s M n 0 m c X V v d D s s J n F 1 b 3 Q 7 U 2 V j d G l v b j E v R G l j Z W 1 i c m U v Q X V 0 b 1 J l b W 9 2 Z W R D b 2 x 1 b W 5 z M S 5 7 V G l w b 2 x v Z 2 l h L D N 9 J n F 1 b 3 Q 7 L C Z x d W 9 0 O 1 N l Y 3 R p b 2 4 x L 0 R p Y 2 V t Y n J l L 0 F 1 d G 9 S Z W 1 v d m V k Q 2 9 s d W 1 u c z E u e 0 R h d G E g a W 5 p e m l v L D R 9 J n F 1 b 3 Q 7 L C Z x d W 9 0 O 1 N l Y 3 R p b 2 4 x L 0 R p Y 2 V t Y n J l L 0 F 1 d G 9 S Z W 1 v d m V k Q 2 9 s d W 1 u c z E u e 0 R h d G E g Z m l u Z S w 1 f S Z x d W 9 0 O y w m c X V v d D t T Z W N 0 a W 9 u M S 9 E a W N l b W J y Z S 9 B d X R v U m V t b 3 Z l Z E N v b H V t b n M x L n t O b 2 1 l I E d h c m E s N n 0 m c X V v d D s s J n F 1 b 3 Q 7 U 2 V j d G l v b j E v R G l j Z W 1 i c m U v Q X V 0 b 1 J l b W 9 2 Z W R D b 2 x 1 b W 5 z M S 5 7 Q 2 l y Y 2 9 s b y w 3 f S Z x d W 9 0 O y w m c X V v d D t T Z W N 0 a W 9 u M S 9 E a W N l b W J y Z S 9 B d X R v U m V t b 3 Z l Z E N v b H V t b n M x L n t a b 2 5 h L D h 9 J n F 1 b 3 Q 7 L C Z x d W 9 0 O 1 N l Y 3 R p b 2 4 x L 0 R p Y 2 V t Y n J l L 0 F 1 d G 9 S Z W 1 v d m V k Q 2 9 s d W 1 u c z E u e 0 N v b G 9 u b m E z L D l 9 J n F 1 b 3 Q 7 L C Z x d W 9 0 O 1 N l Y 3 R p b 2 4 x L 0 R p Y 2 V t Y n J l L 0 F 1 d G 9 S Z W 1 v d m V k Q 2 9 s d W 1 u c z E u e 0 R h d G E g c G l l b m E g a W 5 p e m l v L D E w f S Z x d W 9 0 O y w m c X V v d D t T Z W N 0 a W 9 u M S 9 E a W N l b W J y Z S 9 B d X R v U m V t b 3 Z l Z E N v b H V t b n M x L n t E Y X R h I H B p Z W 5 h I G Z p b m U s M T F 9 J n F 1 b 3 Q 7 L C Z x d W 9 0 O 1 N l Y 3 R p b 2 4 x L 0 R p Y 2 V t Y n J l L 0 F 1 d G 9 S Z W 1 v d m V k Q 2 9 s d W 1 u c z E u e 0 d p b 3 J u b y B p b m l 6 a W 8 s M T J 9 J n F 1 b 3 Q 7 L C Z x d W 9 0 O 1 N l Y 3 R p b 2 4 x L 0 R p Y 2 V t Y n J l L 0 F 1 d G 9 S Z W 1 v d m V k Q 2 9 s d W 1 u c z E u e 0 d p b 3 J u b y B m a W 5 l L D E z f S Z x d W 9 0 O y w m c X V v d D t T Z W N 0 a W 9 u M S 9 E a W N l b W J y Z S 9 B d X R v U m V t b 3 Z l Z E N v b H V t b n M x L n t D b 2 x v b m 5 h M i w x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p Y 2 V t Y n J l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W x l b m R h c m l v J T I w Q X R 0 a X Z p d C V D M y V B M C U y M E d p b 3 Z h b m l s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G F z d F V w Z G F 0 Z W Q i I F Z h b H V l P S J k M j A y M S 0 x M S 0 y N F Q x N T o x M j o 0 N C 4 x N z M z M j Y 2 W i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p p b 2 5 l I i A v P j x F b n R y e S B U e X B l P S J G a W x s U 3 R h d H V z I i B W Y W x 1 Z T 0 i c 0 N v b X B s Z X R l I i A v P j x F b n R y e S B U e X B l P S J G a W x s Z W R D b 2 1 w b G V 0 Z V J l c 3 V s d F R v V 2 9 y a 3 N o Z W V 0 I i B W Y W x 1 Z T 0 i b D E i I C 8 + P E V u d H J 5 I F R 5 c G U 9 I l F 1 Z X J 5 S U Q i I F Z h b H V l P S J z Z T V h Z m I w M j M t M D R m M S 0 0 Z G M 4 L T g 4 Z m M t Y j U w M D I 1 O T B j Z T A 2 I i A v P j x F b n R y e S B U e X B l P S J G a W x s V G 9 E Y X R h T W 9 k Z W x F b m F i b G V k I i B W Y W x 1 Z T 0 i b D A i I C 8 + P E V u d H J 5 I F R 5 c G U 9 I k Z p b G x P Y m p l Y 3 R U e X B l I i B W Y W x 1 Z T 0 i c 1 R h Y m x l I i A v P j x F b n R y e S B U e X B l P S J G a W x s Q 2 9 s d W 1 u T m F t Z X M i I F Z h b H V l P S J z W y Z x d W 9 0 O 0 N v b G 9 u b m E x J n F 1 b 3 Q 7 L C Z x d W 9 0 O 0 1 l c 2 U m c X V v d D s s J n F 1 b 3 Q 7 T W 9 k a W Z p Y 2 E m c X V v d D s s J n F 1 b 3 Q 7 V G l w b 2 x v Z 2 l h J n F 1 b 3 Q 7 L C Z x d W 9 0 O 0 R h d G E g a W 5 p e m l v J n F 1 b 3 Q 7 L C Z x d W 9 0 O 0 R h d G E g Z m l u Z S Z x d W 9 0 O y w m c X V v d D t O b 2 1 l I E d h c m E m c X V v d D s s J n F 1 b 3 Q 7 Q 2 l y Y 2 9 s b y Z x d W 9 0 O y w m c X V v d D t a b 2 5 h J n F 1 b 3 Q 7 L C Z x d W 9 0 O 0 N v b G 9 u b m E y J n F 1 b 3 Q 7 X S I g L z 4 8 R W 5 0 c n k g V H l w Z T 0 i R m l s b E N v b H V t b l R 5 c G V z I i B W Y W x 1 Z T 0 i c 0 F B Q U F B Q U F B Q U F B Q U F B P T 0 i I C 8 + P E V u d H J 5 I F R 5 c G U 9 I k Z p b G x U Y X J n Z X Q i I F Z h b H V l P S J z Q 2 F s Z W 5 k Y X J p b 1 9 B d H R p d m l 0 w 6 B f R 2 l v d m F u a W x l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0 N z A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h b G V u Z G F y a W 8 g Q X R 0 a X Z p d M O g I E d p b 3 Z h b m l s Z S 9 B d X R v U m V t b 3 Z l Z E N v b H V t b n M x L n t D b 2 x v b m 5 h M S w w f S Z x d W 9 0 O y w m c X V v d D t T Z W N 0 a W 9 u M S 9 D Y W x l b m R h c m l v I E F 0 d G l 2 a X T D o C B H a W 9 2 Y W 5 p b G U v Q X V 0 b 1 J l b W 9 2 Z W R D b 2 x 1 b W 5 z M S 5 7 T W V z Z S w x f S Z x d W 9 0 O y w m c X V v d D t T Z W N 0 a W 9 u M S 9 D Y W x l b m R h c m l v I E F 0 d G l 2 a X T D o C B H a W 9 2 Y W 5 p b G U v Q X V 0 b 1 J l b W 9 2 Z W R D b 2 x 1 b W 5 z M S 5 7 T W 9 k a W Z p Y 2 E s M n 0 m c X V v d D s s J n F 1 b 3 Q 7 U 2 V j d G l v b j E v Q 2 F s Z W 5 k Y X J p b y B B d H R p d m l 0 w 6 A g R 2 l v d m F u a W x l L 0 F 1 d G 9 S Z W 1 v d m V k Q 2 9 s d W 1 u c z E u e 1 R p c G 9 s b 2 d p Y S w z f S Z x d W 9 0 O y w m c X V v d D t T Z W N 0 a W 9 u M S 9 D Y W x l b m R h c m l v I E F 0 d G l 2 a X T D o C B H a W 9 2 Y W 5 p b G U v Q X V 0 b 1 J l b W 9 2 Z W R D b 2 x 1 b W 5 z M S 5 7 R G F 0 Y S B p b m l 6 a W 8 s N H 0 m c X V v d D s s J n F 1 b 3 Q 7 U 2 V j d G l v b j E v Q 2 F s Z W 5 k Y X J p b y B B d H R p d m l 0 w 6 A g R 2 l v d m F u a W x l L 0 F 1 d G 9 S Z W 1 v d m V k Q 2 9 s d W 1 u c z E u e 0 R h d G E g Z m l u Z S w 1 f S Z x d W 9 0 O y w m c X V v d D t T Z W N 0 a W 9 u M S 9 D Y W x l b m R h c m l v I E F 0 d G l 2 a X T D o C B H a W 9 2 Y W 5 p b G U v Q X V 0 b 1 J l b W 9 2 Z W R D b 2 x 1 b W 5 z M S 5 7 T m 9 t Z S B H Y X J h L D Z 9 J n F 1 b 3 Q 7 L C Z x d W 9 0 O 1 N l Y 3 R p b 2 4 x L 0 N h b G V u Z G F y a W 8 g Q X R 0 a X Z p d M O g I E d p b 3 Z h b m l s Z S 9 B d X R v U m V t b 3 Z l Z E N v b H V t b n M x L n t D a X J j b 2 x v L D d 9 J n F 1 b 3 Q 7 L C Z x d W 9 0 O 1 N l Y 3 R p b 2 4 x L 0 N h b G V u Z G F y a W 8 g Q X R 0 a X Z p d M O g I E d p b 3 Z h b m l s Z S 9 B d X R v U m V t b 3 Z l Z E N v b H V t b n M x L n t a b 2 5 h L D h 9 J n F 1 b 3 Q 7 L C Z x d W 9 0 O 1 N l Y 3 R p b 2 4 x L 0 N h b G V u Z G F y a W 8 g Q X R 0 a X Z p d M O g I E d p b 3 Z h b m l s Z S 9 B d X R v U m V t b 3 Z l Z E N v b H V t b n M x L n t D b 2 x v b m 5 h M i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Q 2 F s Z W 5 k Y X J p b y B B d H R p d m l 0 w 6 A g R 2 l v d m F u a W x l L 0 F 1 d G 9 S Z W 1 v d m V k Q 2 9 s d W 1 u c z E u e 0 N v b G 9 u b m E x L D B 9 J n F 1 b 3 Q 7 L C Z x d W 9 0 O 1 N l Y 3 R p b 2 4 x L 0 N h b G V u Z G F y a W 8 g Q X R 0 a X Z p d M O g I E d p b 3 Z h b m l s Z S 9 B d X R v U m V t b 3 Z l Z E N v b H V t b n M x L n t N Z X N l L D F 9 J n F 1 b 3 Q 7 L C Z x d W 9 0 O 1 N l Y 3 R p b 2 4 x L 0 N h b G V u Z G F y a W 8 g Q X R 0 a X Z p d M O g I E d p b 3 Z h b m l s Z S 9 B d X R v U m V t b 3 Z l Z E N v b H V t b n M x L n t N b 2 R p Z m l j Y S w y f S Z x d W 9 0 O y w m c X V v d D t T Z W N 0 a W 9 u M S 9 D Y W x l b m R h c m l v I E F 0 d G l 2 a X T D o C B H a W 9 2 Y W 5 p b G U v Q X V 0 b 1 J l b W 9 2 Z W R D b 2 x 1 b W 5 z M S 5 7 V G l w b 2 x v Z 2 l h L D N 9 J n F 1 b 3 Q 7 L C Z x d W 9 0 O 1 N l Y 3 R p b 2 4 x L 0 N h b G V u Z G F y a W 8 g Q X R 0 a X Z p d M O g I E d p b 3 Z h b m l s Z S 9 B d X R v U m V t b 3 Z l Z E N v b H V t b n M x L n t E Y X R h I G l u a X p p b y w 0 f S Z x d W 9 0 O y w m c X V v d D t T Z W N 0 a W 9 u M S 9 D Y W x l b m R h c m l v I E F 0 d G l 2 a X T D o C B H a W 9 2 Y W 5 p b G U v Q X V 0 b 1 J l b W 9 2 Z W R D b 2 x 1 b W 5 z M S 5 7 R G F 0 Y S B m a W 5 l L D V 9 J n F 1 b 3 Q 7 L C Z x d W 9 0 O 1 N l Y 3 R p b 2 4 x L 0 N h b G V u Z G F y a W 8 g Q X R 0 a X Z p d M O g I E d p b 3 Z h b m l s Z S 9 B d X R v U m V t b 3 Z l Z E N v b H V t b n M x L n t O b 2 1 l I E d h c m E s N n 0 m c X V v d D s s J n F 1 b 3 Q 7 U 2 V j d G l v b j E v Q 2 F s Z W 5 k Y X J p b y B B d H R p d m l 0 w 6 A g R 2 l v d m F u a W x l L 0 F 1 d G 9 S Z W 1 v d m V k Q 2 9 s d W 1 u c z E u e 0 N p c m N v b G 8 s N 3 0 m c X V v d D s s J n F 1 b 3 Q 7 U 2 V j d G l v b j E v Q 2 F s Z W 5 k Y X J p b y B B d H R p d m l 0 w 6 A g R 2 l v d m F u a W x l L 0 F 1 d G 9 S Z W 1 v d m V k Q 2 9 s d W 1 u c z E u e 1 p v b m E s O H 0 m c X V v d D s s J n F 1 b 3 Q 7 U 2 V j d G l v b j E v Q 2 F s Z W 5 k Y X J p b y B B d H R p d m l 0 w 6 A g R 2 l v d m F u a W x l L 0 F 1 d G 9 S Z W 1 v d m V k Q 2 9 s d W 1 u c z E u e 0 N v b G 9 u b m E y L D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Y W x l b m R h c m l v J T I w Q X R 0 a X Z p d C V D M y V B M C U y M E d p b 3 Z h b m l s Z S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F y Z S U y M D M 2 J T J G M z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p p b 2 5 l I i A v P j x F b n R y e S B U e X B l P S J G a W x s V G F y Z 2 V 0 I i B W Y W x 1 Z T 0 i c 0 d h c m V f M z Z f M z Y i I C 8 + P E V u d H J 5 I F R 5 c G U 9 I k Z p b G x l Z E N v b X B s Z X R l U m V z d W x 0 V G 9 X b 3 J r c 2 h l Z X Q i I F Z h b H V l P S J s M S I g L z 4 8 R W 5 0 c n k g V H l w Z T 0 i U X V l c n l J R C I g V m F s d W U 9 I n N h O T Q 5 N 2 Y x N i 0 x N D d i L T Q 1 N G Q t O D Y y N S 1 i N T U w N 2 E 4 Y z B j Y T A i I C 8 + P E V u d H J 5 I F R 5 c G U 9 I k Z p b G x M Y X N 0 V X B k Y X R l Z C I g V m F s d W U 9 I m Q y M D I x L T E x L T I 0 V D E 1 O j E y O j M 5 L j k y N j A x M T d a I i A v P j x F b n R y e S B U e X B l P S J G a W x s Q 2 9 s d W 1 u V H l w Z X M i I F Z h b H V l P S J z Q m d B R 0 J n Q U d C Z 0 0 9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2 x 1 b W 5 O Y W 1 l c y I g V m F s d W U 9 I n N b J n F 1 b 3 Q 7 V G l w b 2 x v Z 2 l h J n F 1 b 3 Q 7 L C Z x d W 9 0 O 0 1 v Z G l m a W N h J n F 1 b 3 Q 7 L C Z x d W 9 0 O 0 1 l c 2 U m c X V v d D s s J n F 1 b 3 Q 7 Q 2 9 s b 2 5 u Y T E m c X V v d D s s J n F 1 b 3 Q 7 Q 2 9 s b 2 5 u Y T I m c X V v d D s s J n F 1 b 3 Q 7 T m 9 t Z S B H Y X J h J n F 1 b 3 Q 7 L C Z x d W 9 0 O 0 N p c m N v b G 8 m c X V v d D s s J n F 1 b 3 Q 7 W m 9 u Y S Z x d W 9 0 O 1 0 i I C 8 + P E V u d H J 5 I F R 5 c G U 9 I k Z p b G x D b 3 V u d C I g V m F s d W U 9 I m w 2 M i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Y X J l I D M 2 X F w v M z Y v Q X V 0 b 1 J l b W 9 2 Z W R D b 2 x 1 b W 5 z M S 5 7 V G l w b 2 x v Z 2 l h L D B 9 J n F 1 b 3 Q 7 L C Z x d W 9 0 O 1 N l Y 3 R p b 2 4 x L 0 d h c m U g M z Z c X C 8 z N i 9 B d X R v U m V t b 3 Z l Z E N v b H V t b n M x L n t N b 2 R p Z m l j Y S w x f S Z x d W 9 0 O y w m c X V v d D t T Z W N 0 a W 9 u M S 9 H Y X J l I D M 2 X F w v M z Y v Q X V 0 b 1 J l b W 9 2 Z W R D b 2 x 1 b W 5 z M S 5 7 T W V z Z S w y f S Z x d W 9 0 O y w m c X V v d D t T Z W N 0 a W 9 u M S 9 H Y X J l I D M 2 X F w v M z Y v Q X V 0 b 1 J l b W 9 2 Z W R D b 2 x 1 b W 5 z M S 5 7 Q 2 9 s b 2 5 u Y T E s M 3 0 m c X V v d D s s J n F 1 b 3 Q 7 U 2 V j d G l v b j E v R 2 F y Z S A z N l x c L z M 2 L 0 F 1 d G 9 S Z W 1 v d m V k Q 2 9 s d W 1 u c z E u e 0 N v b G 9 u b m E y L D R 9 J n F 1 b 3 Q 7 L C Z x d W 9 0 O 1 N l Y 3 R p b 2 4 x L 0 d h c m U g M z Z c X C 8 z N i 9 B d X R v U m V t b 3 Z l Z E N v b H V t b n M x L n t O b 2 1 l I E d h c m E s N X 0 m c X V v d D s s J n F 1 b 3 Q 7 U 2 V j d G l v b j E v R 2 F y Z S A z N l x c L z M 2 L 0 F 1 d G 9 S Z W 1 v d m V k Q 2 9 s d W 1 u c z E u e 0 N p c m N v b G 8 s N n 0 m c X V v d D s s J n F 1 b 3 Q 7 U 2 V j d G l v b j E v R 2 F y Z S A z N l x c L z M 2 L 0 F 1 d G 9 S Z W 1 v d m V k Q 2 9 s d W 1 u c z E u e 1 p v b m E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R 2 F y Z S A z N l x c L z M 2 L 0 F 1 d G 9 S Z W 1 v d m V k Q 2 9 s d W 1 u c z E u e 1 R p c G 9 s b 2 d p Y S w w f S Z x d W 9 0 O y w m c X V v d D t T Z W N 0 a W 9 u M S 9 H Y X J l I D M 2 X F w v M z Y v Q X V 0 b 1 J l b W 9 2 Z W R D b 2 x 1 b W 5 z M S 5 7 T W 9 k a W Z p Y 2 E s M X 0 m c X V v d D s s J n F 1 b 3 Q 7 U 2 V j d G l v b j E v R 2 F y Z S A z N l x c L z M 2 L 0 F 1 d G 9 S Z W 1 v d m V k Q 2 9 s d W 1 u c z E u e 0 1 l c 2 U s M n 0 m c X V v d D s s J n F 1 b 3 Q 7 U 2 V j d G l v b j E v R 2 F y Z S A z N l x c L z M 2 L 0 F 1 d G 9 S Z W 1 v d m V k Q 2 9 s d W 1 u c z E u e 0 N v b G 9 u b m E x L D N 9 J n F 1 b 3 Q 7 L C Z x d W 9 0 O 1 N l Y 3 R p b 2 4 x L 0 d h c m U g M z Z c X C 8 z N i 9 B d X R v U m V t b 3 Z l Z E N v b H V t b n M x L n t D b 2 x v b m 5 h M i w 0 f S Z x d W 9 0 O y w m c X V v d D t T Z W N 0 a W 9 u M S 9 H Y X J l I D M 2 X F w v M z Y v Q X V 0 b 1 J l b W 9 2 Z W R D b 2 x 1 b W 5 z M S 5 7 T m 9 t Z S B H Y X J h L D V 9 J n F 1 b 3 Q 7 L C Z x d W 9 0 O 1 N l Y 3 R p b 2 4 x L 0 d h c m U g M z Z c X C 8 z N i 9 B d X R v U m V t b 3 Z l Z E N v b H V t b n M x L n t D a X J j b 2 x v L D Z 9 J n F 1 b 3 Q 7 L C Z x d W 9 0 O 1 N l Y 3 R p b 2 4 x L 0 d h c m U g M z Z c X C 8 z N i 9 B d X R v U m V t b 3 Z l Z E N v b H V t b n M x L n t a b 2 5 h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H Y X J l J T I w M z Y l M k Y z N i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F y Z S U y M D M 2 J T J G M z Y v T W 9 k a W Z p Y 2 F 0 b y U y M H R p c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Y X J l J T I w M z Y l M k Y z N i 9 G a W x 0 c m F 0 Z S U y M H J p Z 2 h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F y Z S U y M D M 2 J T J G M z Y v U m l t b 3 N z Z S U y M G N v b G 9 u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Y X J l J T I w M z Y l M k Y z N i 9 S a W 9 y Z G l u Y X R l J T I w Y 2 9 s b 2 5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h c m U l M j A 1 N C U y R j U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6 a W 9 u Z S I g L z 4 8 R W 5 0 c n k g V H l w Z T 0 i R m l s b F R h c m d l d C I g V m F s d W U 9 I n N H Y X J l X z U 0 X z U 0 I i A v P j x F b n R y e S B U e X B l P S J G a W x s Z W R D b 2 1 w b G V 0 Z V J l c 3 V s d F R v V 2 9 y a 3 N o Z W V 0 I i B W Y W x 1 Z T 0 i b D E i I C 8 + P E V u d H J 5 I F R 5 c G U 9 I l F 1 Z X J 5 S U Q i I F Z h b H V l P S J z M z c x Z j I 0 M z g t Y j g y N y 0 0 Y z E y L T g 3 N T Q t M D A 5 M j E 3 M m Q y N j B k I i A v P j x F b n R y e S B U e X B l P S J G a W x s T G F z d F V w Z G F 0 Z W Q i I F Z h b H V l P S J k M j A y M S 0 x M S 0 y N F Q x N T o x M j o z O S 4 3 O D k 4 M D Y 3 W i I g L z 4 8 R W 5 0 c n k g V H l w Z T 0 i R m l s b E N v b H V t b l R 5 c G V z I i B W Y W x 1 Z T 0 i c 0 J n Q U d C Z 0 F H Q m d N P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s d W 1 u T m F t Z X M i I F Z h b H V l P S J z W y Z x d W 9 0 O 1 R p c G 9 s b 2 d p Y S Z x d W 9 0 O y w m c X V v d D t N b 2 R p Z m l j Y S Z x d W 9 0 O y w m c X V v d D t N Z X N l J n F 1 b 3 Q 7 L C Z x d W 9 0 O 0 N v b G 9 u b m E x J n F 1 b 3 Q 7 L C Z x d W 9 0 O 0 N v b G 9 u b m E y J n F 1 b 3 Q 7 L C Z x d W 9 0 O 0 5 v b W U g R 2 F y Y S Z x d W 9 0 O y w m c X V v d D t D a X J j b 2 x v J n F 1 b 3 Q 7 L C Z x d W 9 0 O 1 p v b m E m c X V v d D t d I i A v P j x F b n R y e S B U e X B l P S J G a W x s Q 2 9 1 b n Q i I F Z h b H V l P S J s M T g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2 F y Z S A 1 N F x c L z U 0 L 0 F 1 d G 9 S Z W 1 v d m V k Q 2 9 s d W 1 u c z E u e 1 R p c G 9 s b 2 d p Y S w w f S Z x d W 9 0 O y w m c X V v d D t T Z W N 0 a W 9 u M S 9 H Y X J l I D U 0 X F w v N T Q v Q X V 0 b 1 J l b W 9 2 Z W R D b 2 x 1 b W 5 z M S 5 7 T W 9 k a W Z p Y 2 E s M X 0 m c X V v d D s s J n F 1 b 3 Q 7 U 2 V j d G l v b j E v R 2 F y Z S A 1 N F x c L z U 0 L 0 F 1 d G 9 S Z W 1 v d m V k Q 2 9 s d W 1 u c z E u e 0 1 l c 2 U s M n 0 m c X V v d D s s J n F 1 b 3 Q 7 U 2 V j d G l v b j E v R 2 F y Z S A 1 N F x c L z U 0 L 0 F 1 d G 9 S Z W 1 v d m V k Q 2 9 s d W 1 u c z E u e 0 N v b G 9 u b m E x L D N 9 J n F 1 b 3 Q 7 L C Z x d W 9 0 O 1 N l Y 3 R p b 2 4 x L 0 d h c m U g N T R c X C 8 1 N C 9 B d X R v U m V t b 3 Z l Z E N v b H V t b n M x L n t D b 2 x v b m 5 h M i w 0 f S Z x d W 9 0 O y w m c X V v d D t T Z W N 0 a W 9 u M S 9 H Y X J l I D U 0 X F w v N T Q v Q X V 0 b 1 J l b W 9 2 Z W R D b 2 x 1 b W 5 z M S 5 7 T m 9 t Z S B H Y X J h L D V 9 J n F 1 b 3 Q 7 L C Z x d W 9 0 O 1 N l Y 3 R p b 2 4 x L 0 d h c m U g N T R c X C 8 1 N C 9 B d X R v U m V t b 3 Z l Z E N v b H V t b n M x L n t D a X J j b 2 x v L D Z 9 J n F 1 b 3 Q 7 L C Z x d W 9 0 O 1 N l Y 3 R p b 2 4 x L 0 d h c m U g N T R c X C 8 1 N C 9 B d X R v U m V t b 3 Z l Z E N v b H V t b n M x L n t a b 2 5 h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0 d h c m U g N T R c X C 8 1 N C 9 B d X R v U m V t b 3 Z l Z E N v b H V t b n M x L n t U a X B v b G 9 n a W E s M H 0 m c X V v d D s s J n F 1 b 3 Q 7 U 2 V j d G l v b j E v R 2 F y Z S A 1 N F x c L z U 0 L 0 F 1 d G 9 S Z W 1 v d m V k Q 2 9 s d W 1 u c z E u e 0 1 v Z G l m a W N h L D F 9 J n F 1 b 3 Q 7 L C Z x d W 9 0 O 1 N l Y 3 R p b 2 4 x L 0 d h c m U g N T R c X C 8 1 N C 9 B d X R v U m V t b 3 Z l Z E N v b H V t b n M x L n t N Z X N l L D J 9 J n F 1 b 3 Q 7 L C Z x d W 9 0 O 1 N l Y 3 R p b 2 4 x L 0 d h c m U g N T R c X C 8 1 N C 9 B d X R v U m V t b 3 Z l Z E N v b H V t b n M x L n t D b 2 x v b m 5 h M S w z f S Z x d W 9 0 O y w m c X V v d D t T Z W N 0 a W 9 u M S 9 H Y X J l I D U 0 X F w v N T Q v Q X V 0 b 1 J l b W 9 2 Z W R D b 2 x 1 b W 5 z M S 5 7 Q 2 9 s b 2 5 u Y T I s N H 0 m c X V v d D s s J n F 1 b 3 Q 7 U 2 V j d G l v b j E v R 2 F y Z S A 1 N F x c L z U 0 L 0 F 1 d G 9 S Z W 1 v d m V k Q 2 9 s d W 1 u c z E u e 0 5 v b W U g R 2 F y Y S w 1 f S Z x d W 9 0 O y w m c X V v d D t T Z W N 0 a W 9 u M S 9 H Y X J l I D U 0 X F w v N T Q v Q X V 0 b 1 J l b W 9 2 Z W R D b 2 x 1 b W 5 z M S 5 7 Q 2 l y Y 2 9 s b y w 2 f S Z x d W 9 0 O y w m c X V v d D t T Z W N 0 a W 9 u M S 9 H Y X J l I D U 0 X F w v N T Q v Q X V 0 b 1 J l b W 9 2 Z W R D b 2 x 1 b W 5 z M S 5 7 W m 9 u Y S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2 F y Z S U y M D U 0 J T J G N T Q v T 3 J p Z 2 l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h c m U l M j A 1 N C U y R j U 0 L 0 1 v Z G l m a W N h d G 8 l M j B 0 a X B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F y Z S U y M D U 0 J T J G N T Q v U m l v c m R p b m F 0 Z S U y M G N v b G 9 u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Y X J l J T I w N T Q l M k Y 1 N C 9 S a W 1 v c 3 N l J T I w Y 2 9 s b 2 5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h c m U l M j A 1 N C U y R j U 0 L 1 J p b 3 J k a W 5 h d G U l M j B j b 2 x v b m 5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h c m U l M j A 1 N C U y R j U 0 L 0 Z p b H R y Y X R l J T I w c m l n a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n R l c m 5 h e m l v b m F s a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e m l v b m U i I C 8 + P E V u d H J 5 I F R 5 c G U 9 I k Z p b G x U Y X J n Z X Q i I F Z h b H V l P S J z S W 5 0 Z X J u Y X p p b 2 5 h b G k i I C 8 + P E V u d H J 5 I F R 5 c G U 9 I k Z p b G x l Z E N v b X B s Z X R l U m V z d W x 0 V G 9 X b 3 J r c 2 h l Z X Q i I F Z h b H V l P S J s M S I g L z 4 8 R W 5 0 c n k g V H l w Z T 0 i U X V l c n l J R C I g V m F s d W U 9 I n N l Y T A 2 O T Y 4 Y y 1 i N m N j L T R h Y z I t Y T k w Z C 0 w N W V m N z k 3 N j E y M j k i I C 8 + P E V u d H J 5 I F R 5 c G U 9 I k Z p b G x M Y X N 0 V X B k Y X R l Z C I g V m F s d W U 9 I m Q y M D I x L T E x L T I 0 V D E 1 O j E y O j M 5 L j k w N T Y 1 O D V a I i A v P j x F b n R y e S B U e X B l P S J G a W x s Q 2 9 s d W 1 u V H l w Z X M i I F Z h b H V l P S J z Q m d B R 0 J n Q U d C Z 0 0 9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2 x 1 b W 5 O Y W 1 l c y I g V m F s d W U 9 I n N b J n F 1 b 3 Q 7 V G l w b 2 x v Z 2 l h J n F 1 b 3 Q 7 L C Z x d W 9 0 O 0 1 v Z G l m a W N h J n F 1 b 3 Q 7 L C Z x d W 9 0 O 0 1 l c 2 U m c X V v d D s s J n F 1 b 3 Q 7 Q 2 9 s b 2 5 u Y T E m c X V v d D s s J n F 1 b 3 Q 7 Q 2 9 s b 2 5 u Y T I m c X V v d D s s J n F 1 b 3 Q 7 T m 9 t Z S B H Y X J h J n F 1 b 3 Q 7 L C Z x d W 9 0 O 0 N p c m N v b G 8 m c X V v d D s s J n F 1 b 3 Q 7 W m 9 u Y S Z x d W 9 0 O 1 0 i I C 8 + P E V u d H J 5 I F R 5 c G U 9 I k Z p b G x D b 3 V u d C I g V m F s d W U 9 I m w 0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l u d G V y b m F 6 a W 9 u Y W x p L 0 F 1 d G 9 S Z W 1 v d m V k Q 2 9 s d W 1 u c z E u e 1 R p c G 9 s b 2 d p Y S w w f S Z x d W 9 0 O y w m c X V v d D t T Z W N 0 a W 9 u M S 9 J b n R l c m 5 h e m l v b m F s a S 9 B d X R v U m V t b 3 Z l Z E N v b H V t b n M x L n t N b 2 R p Z m l j Y S w x f S Z x d W 9 0 O y w m c X V v d D t T Z W N 0 a W 9 u M S 9 J b n R l c m 5 h e m l v b m F s a S 9 B d X R v U m V t b 3 Z l Z E N v b H V t b n M x L n t N Z X N l L D J 9 J n F 1 b 3 Q 7 L C Z x d W 9 0 O 1 N l Y 3 R p b 2 4 x L 0 l u d G V y b m F 6 a W 9 u Y W x p L 0 F 1 d G 9 S Z W 1 v d m V k Q 2 9 s d W 1 u c z E u e 0 N v b G 9 u b m E x L D N 9 J n F 1 b 3 Q 7 L C Z x d W 9 0 O 1 N l Y 3 R p b 2 4 x L 0 l u d G V y b m F 6 a W 9 u Y W x p L 0 F 1 d G 9 S Z W 1 v d m V k Q 2 9 s d W 1 u c z E u e 0 N v b G 9 u b m E y L D R 9 J n F 1 b 3 Q 7 L C Z x d W 9 0 O 1 N l Y 3 R p b 2 4 x L 0 l u d G V y b m F 6 a W 9 u Y W x p L 0 F 1 d G 9 S Z W 1 v d m V k Q 2 9 s d W 1 u c z E u e 0 5 v b W U g R 2 F y Y S w 1 f S Z x d W 9 0 O y w m c X V v d D t T Z W N 0 a W 9 u M S 9 J b n R l c m 5 h e m l v b m F s a S 9 B d X R v U m V t b 3 Z l Z E N v b H V t b n M x L n t D a X J j b 2 x v L D Z 9 J n F 1 b 3 Q 7 L C Z x d W 9 0 O 1 N l Y 3 R p b 2 4 x L 0 l u d G V y b m F 6 a W 9 u Y W x p L 0 F 1 d G 9 S Z W 1 v d m V k Q 2 9 s d W 1 u c z E u e 1 p v b m E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S W 5 0 Z X J u Y X p p b 2 5 h b G k v Q X V 0 b 1 J l b W 9 2 Z W R D b 2 x 1 b W 5 z M S 5 7 V G l w b 2 x v Z 2 l h L D B 9 J n F 1 b 3 Q 7 L C Z x d W 9 0 O 1 N l Y 3 R p b 2 4 x L 0 l u d G V y b m F 6 a W 9 u Y W x p L 0 F 1 d G 9 S Z W 1 v d m V k Q 2 9 s d W 1 u c z E u e 0 1 v Z G l m a W N h L D F 9 J n F 1 b 3 Q 7 L C Z x d W 9 0 O 1 N l Y 3 R p b 2 4 x L 0 l u d G V y b m F 6 a W 9 u Y W x p L 0 F 1 d G 9 S Z W 1 v d m V k Q 2 9 s d W 1 u c z E u e 0 1 l c 2 U s M n 0 m c X V v d D s s J n F 1 b 3 Q 7 U 2 V j d G l v b j E v S W 5 0 Z X J u Y X p p b 2 5 h b G k v Q X V 0 b 1 J l b W 9 2 Z W R D b 2 x 1 b W 5 z M S 5 7 Q 2 9 s b 2 5 u Y T E s M 3 0 m c X V v d D s s J n F 1 b 3 Q 7 U 2 V j d G l v b j E v S W 5 0 Z X J u Y X p p b 2 5 h b G k v Q X V 0 b 1 J l b W 9 2 Z W R D b 2 x 1 b W 5 z M S 5 7 Q 2 9 s b 2 5 u Y T I s N H 0 m c X V v d D s s J n F 1 b 3 Q 7 U 2 V j d G l v b j E v S W 5 0 Z X J u Y X p p b 2 5 h b G k v Q X V 0 b 1 J l b W 9 2 Z W R D b 2 x 1 b W 5 z M S 5 7 T m 9 t Z S B H Y X J h L D V 9 J n F 1 b 3 Q 7 L C Z x d W 9 0 O 1 N l Y 3 R p b 2 4 x L 0 l u d G V y b m F 6 a W 9 u Y W x p L 0 F 1 d G 9 S Z W 1 v d m V k Q 2 9 s d W 1 u c z E u e 0 N p c m N v b G 8 s N n 0 m c X V v d D s s J n F 1 b 3 Q 7 U 2 V j d G l v b j E v S W 5 0 Z X J u Y X p p b 2 5 h b G k v Q X V 0 b 1 J l b W 9 2 Z W R D b 2 x 1 b W 5 z M S 5 7 W m 9 u Y S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S W 5 0 Z X J u Y X p p b 2 5 h b G k v T 3 J p Z 2 l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d G V y b m F 6 a W 9 u Y W x p L 0 1 v Z G l m a W N h d G 8 l M j B 0 a X B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0 Z X J u Y X p p b 2 5 h b G k v R m l s d H J h d G U l M j B y a W d o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d G V y b m F 6 a W 9 u Y W x p L 1 J p b W 9 z c 2 U l M j B j b 2 x v b m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0 Z X J u Y X p p b 2 5 h b G k v U m l v c m R p b m F 0 Z S U y M G N v b G 9 u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Y X p p b 2 5 h b G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p p b 2 5 l I i A v P j x F b n R y e S B U e X B l P S J G a W x s V G F y Z 2 V 0 I i B W Y W x 1 Z T 0 i c 0 5 h e m l v b m F s a S I g L z 4 8 R W 5 0 c n k g V H l w Z T 0 i R m l s b G V k Q 2 9 t c G x l d G V S Z X N 1 b H R U b 1 d v c m t z a G V l d C I g V m F s d W U 9 I m w x I i A v P j x F b n R y e S B U e X B l P S J R d W V y e U l E I i B W Y W x 1 Z T 0 i c 2 V k Y z J l Y z E 1 L T Q 3 N T k t N D R k M y 0 4 Z D c z L T I 4 Z j d m O G M y Y W Z l Y y I g L z 4 8 R W 5 0 c n k g V H l w Z T 0 i R m l s b E x h c 3 R V c G R h d G V k I i B W Y W x 1 Z T 0 i Z D I w M j E t M T E t M j R U M T U 6 M T I 6 N D E u N z Y w N T E 5 M l o i I C 8 + P E V u d H J 5 I F R 5 c G U 9 I k Z p b G x D b 2 x 1 b W 5 U e X B l c y I g V m F s d W U 9 I n N C Z 0 F H Q m d B R 0 J n T T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b H V t b k 5 h b W V z I i B W Y W x 1 Z T 0 i c 1 s m c X V v d D t U a X B v b G 9 n a W E m c X V v d D s s J n F 1 b 3 Q 7 T W 9 k a W Z p Y 2 E m c X V v d D s s J n F 1 b 3 Q 7 T W V z Z S Z x d W 9 0 O y w m c X V v d D t D b 2 x v b m 5 h M S Z x d W 9 0 O y w m c X V v d D t D b 2 x v b m 5 h M i Z x d W 9 0 O y w m c X V v d D t O b 2 1 l I E d h c m E m c X V v d D s s J n F 1 b 3 Q 7 Q 2 l y Y 2 9 s b y Z x d W 9 0 O y w m c X V v d D t a b 2 5 h J n F 1 b 3 Q 7 X S I g L z 4 8 R W 5 0 c n k g V H l w Z T 0 i R m l s b E N v d W 5 0 I i B W Y W x 1 Z T 0 i b D I 5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5 h e m l v b m F s a S 9 B d X R v U m V t b 3 Z l Z E N v b H V t b n M x L n t U a X B v b G 9 n a W E s M H 0 m c X V v d D s s J n F 1 b 3 Q 7 U 2 V j d G l v b j E v T m F 6 a W 9 u Y W x p L 0 F 1 d G 9 S Z W 1 v d m V k Q 2 9 s d W 1 u c z E u e 0 1 v Z G l m a W N h L D F 9 J n F 1 b 3 Q 7 L C Z x d W 9 0 O 1 N l Y 3 R p b 2 4 x L 0 5 h e m l v b m F s a S 9 B d X R v U m V t b 3 Z l Z E N v b H V t b n M x L n t N Z X N l L D J 9 J n F 1 b 3 Q 7 L C Z x d W 9 0 O 1 N l Y 3 R p b 2 4 x L 0 5 h e m l v b m F s a S 9 B d X R v U m V t b 3 Z l Z E N v b H V t b n M x L n t D b 2 x v b m 5 h M S w z f S Z x d W 9 0 O y w m c X V v d D t T Z W N 0 a W 9 u M S 9 O Y X p p b 2 5 h b G k v Q X V 0 b 1 J l b W 9 2 Z W R D b 2 x 1 b W 5 z M S 5 7 Q 2 9 s b 2 5 u Y T I s N H 0 m c X V v d D s s J n F 1 b 3 Q 7 U 2 V j d G l v b j E v T m F 6 a W 9 u Y W x p L 0 F 1 d G 9 S Z W 1 v d m V k Q 2 9 s d W 1 u c z E u e 0 5 v b W U g R 2 F y Y S w 1 f S Z x d W 9 0 O y w m c X V v d D t T Z W N 0 a W 9 u M S 9 O Y X p p b 2 5 h b G k v Q X V 0 b 1 J l b W 9 2 Z W R D b 2 x 1 b W 5 z M S 5 7 Q 2 l y Y 2 9 s b y w 2 f S Z x d W 9 0 O y w m c X V v d D t T Z W N 0 a W 9 u M S 9 O Y X p p b 2 5 h b G k v Q X V 0 b 1 J l b W 9 2 Z W R D b 2 x 1 b W 5 z M S 5 7 W m 9 u Y S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O Y X p p b 2 5 h b G k v Q X V 0 b 1 J l b W 9 2 Z W R D b 2 x 1 b W 5 z M S 5 7 V G l w b 2 x v Z 2 l h L D B 9 J n F 1 b 3 Q 7 L C Z x d W 9 0 O 1 N l Y 3 R p b 2 4 x L 0 5 h e m l v b m F s a S 9 B d X R v U m V t b 3 Z l Z E N v b H V t b n M x L n t N b 2 R p Z m l j Y S w x f S Z x d W 9 0 O y w m c X V v d D t T Z W N 0 a W 9 u M S 9 O Y X p p b 2 5 h b G k v Q X V 0 b 1 J l b W 9 2 Z W R D b 2 x 1 b W 5 z M S 5 7 T W V z Z S w y f S Z x d W 9 0 O y w m c X V v d D t T Z W N 0 a W 9 u M S 9 O Y X p p b 2 5 h b G k v Q X V 0 b 1 J l b W 9 2 Z W R D b 2 x 1 b W 5 z M S 5 7 Q 2 9 s b 2 5 u Y T E s M 3 0 m c X V v d D s s J n F 1 b 3 Q 7 U 2 V j d G l v b j E v T m F 6 a W 9 u Y W x p L 0 F 1 d G 9 S Z W 1 v d m V k Q 2 9 s d W 1 u c z E u e 0 N v b G 9 u b m E y L D R 9 J n F 1 b 3 Q 7 L C Z x d W 9 0 O 1 N l Y 3 R p b 2 4 x L 0 5 h e m l v b m F s a S 9 B d X R v U m V t b 3 Z l Z E N v b H V t b n M x L n t O b 2 1 l I E d h c m E s N X 0 m c X V v d D s s J n F 1 b 3 Q 7 U 2 V j d G l v b j E v T m F 6 a W 9 u Y W x p L 0 F 1 d G 9 S Z W 1 v d m V k Q 2 9 s d W 1 u c z E u e 0 N p c m N v b G 8 s N n 0 m c X V v d D s s J n F 1 b 3 Q 7 U 2 V j d G l v b j E v T m F 6 a W 9 u Y W x p L 0 F 1 d G 9 S Z W 1 v d m V k Q 2 9 s d W 1 u c z E u e 1 p v b m E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5 h e m l v b m F s a S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m F 6 a W 9 u Y W x p L 0 1 v Z G l m a W N h d G 8 l M j B 0 a X B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m F 6 a W 9 u Y W x p L 1 J p b 3 J k a W 5 h d G U l M j B j b 2 x v b m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m F 6 a W 9 u Y W x p L 1 J p b W 9 z c 2 U l M j B j b 2 x v b m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m F 6 a W 9 u Y W x p L 0 Z p b H R y Y X R l J T I w c m l n a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i U y R j U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6 a W 9 u Z S I g L z 4 8 R W 5 0 c n k g V H l w Z T 0 i R m l s b F R h c m d l d C I g V m F s d W U 9 I n N f N z J f N T Q i I C 8 + P E V u d H J 5 I F R 5 c G U 9 I k Z p b G x l Z E N v b X B s Z X R l U m V z d W x 0 V G 9 X b 3 J r c 2 h l Z X Q i I F Z h b H V l P S J s M S I g L z 4 8 R W 5 0 c n k g V H l w Z T 0 i U X V l c n l J R C I g V m F s d W U 9 I n M x M j g 2 Z G Y 5 M S 0 x M G Q 1 L T Q w M z E t O D Z i Y i 0 x M j l m N 2 Y 4 M j k y O W E i I C 8 + P E V u d H J 5 I F R 5 c G U 9 I k Z p b G x M Y X N 0 V X B k Y X R l Z C I g V m F s d W U 9 I m Q y M D I x L T E x L T I 0 V D E 1 O j E y O j Q x L j c 0 M T g 0 M z h a I i A v P j x F b n R y e S B U e X B l P S J G a W x s Q 2 9 s d W 1 u V H l w Z X M i I F Z h b H V l P S J z Q m d B R 0 J n Q U d C Z 0 0 9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2 x 1 b W 5 O Y W 1 l c y I g V m F s d W U 9 I n N b J n F 1 b 3 Q 7 V G l w b 2 x v Z 2 l h J n F 1 b 3 Q 7 L C Z x d W 9 0 O 0 1 v Z G l m a W N h J n F 1 b 3 Q 7 L C Z x d W 9 0 O 0 1 l c 2 U m c X V v d D s s J n F 1 b 3 Q 7 Q 2 9 s b 2 5 u Y T E m c X V v d D s s J n F 1 b 3 Q 7 Q 2 9 s b 2 5 u Y T I m c X V v d D s s J n F 1 b 3 Q 7 T m 9 t Z S B H Y X J h J n F 1 b 3 Q 7 L C Z x d W 9 0 O 0 N p c m N v b G 8 m c X V v d D s s J n F 1 b 3 Q 7 W m 9 u Y S Z x d W 9 0 O 1 0 i I C 8 + P E V u d H J 5 I F R 5 c G U 9 I k Z p b G x D b 3 V u d C I g V m F s d W U 9 I m w 5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y X F w v N T Q v Q X V 0 b 1 J l b W 9 2 Z W R D b 2 x 1 b W 5 z M S 5 7 V G l w b 2 x v Z 2 l h L D B 9 J n F 1 b 3 Q 7 L C Z x d W 9 0 O 1 N l Y 3 R p b 2 4 x L z c y X F w v N T Q v Q X V 0 b 1 J l b W 9 2 Z W R D b 2 x 1 b W 5 z M S 5 7 T W 9 k a W Z p Y 2 E s M X 0 m c X V v d D s s J n F 1 b 3 Q 7 U 2 V j d G l v b j E v N z J c X C 8 1 N C 9 B d X R v U m V t b 3 Z l Z E N v b H V t b n M x L n t N Z X N l L D J 9 J n F 1 b 3 Q 7 L C Z x d W 9 0 O 1 N l Y 3 R p b 2 4 x L z c y X F w v N T Q v Q X V 0 b 1 J l b W 9 2 Z W R D b 2 x 1 b W 5 z M S 5 7 Q 2 9 s b 2 5 u Y T E s M 3 0 m c X V v d D s s J n F 1 b 3 Q 7 U 2 V j d G l v b j E v N z J c X C 8 1 N C 9 B d X R v U m V t b 3 Z l Z E N v b H V t b n M x L n t D b 2 x v b m 5 h M i w 0 f S Z x d W 9 0 O y w m c X V v d D t T Z W N 0 a W 9 u M S 8 3 M l x c L z U 0 L 0 F 1 d G 9 S Z W 1 v d m V k Q 2 9 s d W 1 u c z E u e 0 5 v b W U g R 2 F y Y S w 1 f S Z x d W 9 0 O y w m c X V v d D t T Z W N 0 a W 9 u M S 8 3 M l x c L z U 0 L 0 F 1 d G 9 S Z W 1 v d m V k Q 2 9 s d W 1 u c z E u e 0 N p c m N v b G 8 s N n 0 m c X V v d D s s J n F 1 b 3 Q 7 U 2 V j d G l v b j E v N z J c X C 8 1 N C 9 B d X R v U m V t b 3 Z l Z E N v b H V t b n M x L n t a b 2 5 h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z c y X F w v N T Q v Q X V 0 b 1 J l b W 9 2 Z W R D b 2 x 1 b W 5 z M S 5 7 V G l w b 2 x v Z 2 l h L D B 9 J n F 1 b 3 Q 7 L C Z x d W 9 0 O 1 N l Y 3 R p b 2 4 x L z c y X F w v N T Q v Q X V 0 b 1 J l b W 9 2 Z W R D b 2 x 1 b W 5 z M S 5 7 T W 9 k a W Z p Y 2 E s M X 0 m c X V v d D s s J n F 1 b 3 Q 7 U 2 V j d G l v b j E v N z J c X C 8 1 N C 9 B d X R v U m V t b 3 Z l Z E N v b H V t b n M x L n t N Z X N l L D J 9 J n F 1 b 3 Q 7 L C Z x d W 9 0 O 1 N l Y 3 R p b 2 4 x L z c y X F w v N T Q v Q X V 0 b 1 J l b W 9 2 Z W R D b 2 x 1 b W 5 z M S 5 7 Q 2 9 s b 2 5 u Y T E s M 3 0 m c X V v d D s s J n F 1 b 3 Q 7 U 2 V j d G l v b j E v N z J c X C 8 1 N C 9 B d X R v U m V t b 3 Z l Z E N v b H V t b n M x L n t D b 2 x v b m 5 h M i w 0 f S Z x d W 9 0 O y w m c X V v d D t T Z W N 0 a W 9 u M S 8 3 M l x c L z U 0 L 0 F 1 d G 9 S Z W 1 v d m V k Q 2 9 s d W 1 u c z E u e 0 5 v b W U g R 2 F y Y S w 1 f S Z x d W 9 0 O y w m c X V v d D t T Z W N 0 a W 9 u M S 8 3 M l x c L z U 0 L 0 F 1 d G 9 S Z W 1 v d m V k Q 2 9 s d W 1 u c z E u e 0 N p c m N v b G 8 s N n 0 m c X V v d D s s J n F 1 b 3 Q 7 U 2 V j d G l v b j E v N z J c X C 8 1 N C 9 B d X R v U m V t b 3 Z l Z E N v b H V t b n M x L n t a b 2 5 h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3 M i U y R j U 0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i U y R j U 0 L 0 1 v Z G l m a W N h d G 8 l M j B 0 a X B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l M k Y 1 N C 9 S a W 9 y Z G l u Y X R l J T I w Y 2 9 s b 2 5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J T J G N T Q v U m l t b 3 N z Z S U y M G N v b G 9 u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i U y R j U 0 L 0 Z p b H R y Y X R l J T I w c m l n a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0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p p b 2 5 l I i A v P j x F b n R y e S B U e X B l P S J G a W x s V G F y Z 2 V 0 I i B W Y W x 1 Z T 0 i c 1 R H R i I g L z 4 8 R W 5 0 c n k g V H l w Z T 0 i R m l s b G V k Q 2 9 t c G x l d G V S Z X N 1 b H R U b 1 d v c m t z a G V l d C I g V m F s d W U 9 I m w x I i A v P j x F b n R y e S B U e X B l P S J R d W V y e U l E I i B W Y W x 1 Z T 0 i c z d j Y m Z h Z m Z m L T E 3 Z W I t N D c 4 M i 1 h N z k 1 L T g 2 Z D M 3 N 2 Q w M W I 2 M y I g L z 4 8 R W 5 0 c n k g V H l w Z T 0 i R m l s b E x h c 3 R V c G R h d G V k I i B W Y W x 1 Z T 0 i Z D I w M j E t M T E t M j R U M T U 6 M T I 6 N D E u M T A 4 N z c 4 M l o i I C 8 + P E V u d H J 5 I F R 5 c G U 9 I k Z p b G x D b 2 x 1 b W 5 U e X B l c y I g V m F s d W U 9 I n N C Z 0 F H Q m d B R 0 J n T T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b H V t b k 5 h b W V z I i B W Y W x 1 Z T 0 i c 1 s m c X V v d D t U a X B v b G 9 n a W E m c X V v d D s s J n F 1 b 3 Q 7 T W 9 k a W Z p Y 2 E m c X V v d D s s J n F 1 b 3 Q 7 T W V z Z S Z x d W 9 0 O y w m c X V v d D t D b 2 x v b m 5 h M S Z x d W 9 0 O y w m c X V v d D t D b 2 x v b m 5 h M i Z x d W 9 0 O y w m c X V v d D t O b 2 1 l I E d h c m E m c X V v d D s s J n F 1 b 3 Q 7 Q 2 l y Y 2 9 s b y Z x d W 9 0 O y w m c X V v d D t a b 2 5 h J n F 1 b 3 Q 7 X S I g L z 4 8 R W 5 0 c n k g V H l w Z T 0 i R m l s b E N v d W 5 0 I i B W Y W x 1 Z T 0 i b D E 0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R i 9 B d X R v U m V t b 3 Z l Z E N v b H V t b n M x L n t U a X B v b G 9 n a W E s M H 0 m c X V v d D s s J n F 1 b 3 Q 7 U 2 V j d G l v b j E v V E d G L 0 F 1 d G 9 S Z W 1 v d m V k Q 2 9 s d W 1 u c z E u e 0 1 v Z G l m a W N h L D F 9 J n F 1 b 3 Q 7 L C Z x d W 9 0 O 1 N l Y 3 R p b 2 4 x L 1 R H R i 9 B d X R v U m V t b 3 Z l Z E N v b H V t b n M x L n t N Z X N l L D J 9 J n F 1 b 3 Q 7 L C Z x d W 9 0 O 1 N l Y 3 R p b 2 4 x L 1 R H R i 9 B d X R v U m V t b 3 Z l Z E N v b H V t b n M x L n t D b 2 x v b m 5 h M S w z f S Z x d W 9 0 O y w m c X V v d D t T Z W N 0 a W 9 u M S 9 U R 0 Y v Q X V 0 b 1 J l b W 9 2 Z W R D b 2 x 1 b W 5 z M S 5 7 Q 2 9 s b 2 5 u Y T I s N H 0 m c X V v d D s s J n F 1 b 3 Q 7 U 2 V j d G l v b j E v V E d G L 0 F 1 d G 9 S Z W 1 v d m V k Q 2 9 s d W 1 u c z E u e 0 5 v b W U g R 2 F y Y S w 1 f S Z x d W 9 0 O y w m c X V v d D t T Z W N 0 a W 9 u M S 9 U R 0 Y v Q X V 0 b 1 J l b W 9 2 Z W R D b 2 x 1 b W 5 z M S 5 7 Q 2 l y Y 2 9 s b y w 2 f S Z x d W 9 0 O y w m c X V v d D t T Z W N 0 a W 9 u M S 9 U R 0 Y v Q X V 0 b 1 J l b W 9 2 Z W R D b 2 x 1 b W 5 z M S 5 7 W m 9 u Y S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U R 0 Y v Q X V 0 b 1 J l b W 9 2 Z W R D b 2 x 1 b W 5 z M S 5 7 V G l w b 2 x v Z 2 l h L D B 9 J n F 1 b 3 Q 7 L C Z x d W 9 0 O 1 N l Y 3 R p b 2 4 x L 1 R H R i 9 B d X R v U m V t b 3 Z l Z E N v b H V t b n M x L n t N b 2 R p Z m l j Y S w x f S Z x d W 9 0 O y w m c X V v d D t T Z W N 0 a W 9 u M S 9 U R 0 Y v Q X V 0 b 1 J l b W 9 2 Z W R D b 2 x 1 b W 5 z M S 5 7 T W V z Z S w y f S Z x d W 9 0 O y w m c X V v d D t T Z W N 0 a W 9 u M S 9 U R 0 Y v Q X V 0 b 1 J l b W 9 2 Z W R D b 2 x 1 b W 5 z M S 5 7 Q 2 9 s b 2 5 u Y T E s M 3 0 m c X V v d D s s J n F 1 b 3 Q 7 U 2 V j d G l v b j E v V E d G L 0 F 1 d G 9 S Z W 1 v d m V k Q 2 9 s d W 1 u c z E u e 0 N v b G 9 u b m E y L D R 9 J n F 1 b 3 Q 7 L C Z x d W 9 0 O 1 N l Y 3 R p b 2 4 x L 1 R H R i 9 B d X R v U m V t b 3 Z l Z E N v b H V t b n M x L n t O b 2 1 l I E d h c m E s N X 0 m c X V v d D s s J n F 1 b 3 Q 7 U 2 V j d G l v b j E v V E d G L 0 F 1 d G 9 S Z W 1 v d m V k Q 2 9 s d W 1 u c z E u e 0 N p c m N v b G 8 s N n 0 m c X V v d D s s J n F 1 b 3 Q 7 U 2 V j d G l v b j E v V E d G L 0 F 1 d G 9 S Z W 1 v d m V k Q 2 9 s d W 1 u c z E u e 1 p v b m E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R i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d G L 0 1 v Z G l m a W N h d G 8 l M j B 0 a X B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d G L 1 J p b 3 J k a W 5 h d G U l M j B j b 2 x v b m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d G L 0 Z p b H R y Y X R l J T I w c m l n a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0 Y v U m l v c m R p b m F 0 Z S U y M G N v b G 9 u b m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d G L 1 J p b W 9 z c 2 U l M j B j b 2 x v b m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U 5 U R V J S J T I w b y U y M F J F R 0 l P T k F M S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e m l v b m U i I C 8 + P E V u d H J 5 I F R 5 c G U 9 I k Z p b G x U Y X J n Z X Q i I F Z h b H V l P S J z S U 5 U R V J S X 2 9 f U k V H S U 9 O Q U x J I i A v P j x F b n R y e S B U e X B l P S J G a W x s Z W R D b 2 1 w b G V 0 Z V J l c 3 V s d F R v V 2 9 y a 3 N o Z W V 0 I i B W Y W x 1 Z T 0 i b D E i I C 8 + P E V u d H J 5 I F R 5 c G U 9 I l F 1 Z X J 5 S U Q i I F Z h b H V l P S J z N D d l Z W I x N z Y t N z c w Y y 0 0 M D I 1 L W I y M D c t O W E y Y m M 1 N z N k N j I 3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N S I g L z 4 8 R W 5 0 c n k g V H l w Z T 0 i Q W R k Z W R U b 0 R h d G F N b 2 R l b C I g V m F s d W U 9 I m w w I i A v P j x F b n R y e S B U e X B l P S J G a W x s T G F z d F V w Z G F 0 Z W Q i I F Z h b H V l P S J k M j A y M S 0 x M S 0 y N F Q x N T o x M j o z O S 4 4 M j E w N j Y 0 W i I g L z 4 8 R W 5 0 c n k g V H l w Z T 0 i R m l s b E N v b H V t b l R 5 c G V z I i B W Y W x 1 Z T 0 i c 0 J n Q U d C Z 0 F H Q m d N P S I g L z 4 8 R W 5 0 c n k g V H l w Z T 0 i R m l s b E N v b H V t b k 5 h b W V z I i B W Y W x 1 Z T 0 i c 1 s m c X V v d D t U a X B v b G 9 n a W E m c X V v d D s s J n F 1 b 3 Q 7 T W 9 k a W Z p Y 2 E m c X V v d D s s J n F 1 b 3 Q 7 T W V z Z S Z x d W 9 0 O y w m c X V v d D t D b 2 x v b m 5 h M S Z x d W 9 0 O y w m c X V v d D t D b 2 x v b m 5 h M i Z x d W 9 0 O y w m c X V v d D t O b 2 1 l I E d h c m E m c X V v d D s s J n F 1 b 3 Q 7 Q 2 l y Y 2 9 s b y Z x d W 9 0 O y w m c X V v d D t a b 2 5 h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U 5 U R V J S I G 8 g U k V H S U 9 O Q U x J L 0 F 1 d G 9 S Z W 1 v d m V k Q 2 9 s d W 1 u c z E u e 1 R p c G 9 s b 2 d p Y S w w f S Z x d W 9 0 O y w m c X V v d D t T Z W N 0 a W 9 u M S 9 J T l R F U l I g b y B S R U d J T 0 5 B T E k v Q X V 0 b 1 J l b W 9 2 Z W R D b 2 x 1 b W 5 z M S 5 7 T W 9 k a W Z p Y 2 E s M X 0 m c X V v d D s s J n F 1 b 3 Q 7 U 2 V j d G l v b j E v S U 5 U R V J S I G 8 g U k V H S U 9 O Q U x J L 0 F 1 d G 9 S Z W 1 v d m V k Q 2 9 s d W 1 u c z E u e 0 1 l c 2 U s M n 0 m c X V v d D s s J n F 1 b 3 Q 7 U 2 V j d G l v b j E v S U 5 U R V J S I G 8 g U k V H S U 9 O Q U x J L 0 F 1 d G 9 S Z W 1 v d m V k Q 2 9 s d W 1 u c z E u e 0 N v b G 9 u b m E x L D N 9 J n F 1 b 3 Q 7 L C Z x d W 9 0 O 1 N l Y 3 R p b 2 4 x L 0 l O V E V S U i B v I F J F R 0 l P T k F M S S 9 B d X R v U m V t b 3 Z l Z E N v b H V t b n M x L n t D b 2 x v b m 5 h M i w 0 f S Z x d W 9 0 O y w m c X V v d D t T Z W N 0 a W 9 u M S 9 J T l R F U l I g b y B S R U d J T 0 5 B T E k v Q X V 0 b 1 J l b W 9 2 Z W R D b 2 x 1 b W 5 z M S 5 7 T m 9 t Z S B H Y X J h L D V 9 J n F 1 b 3 Q 7 L C Z x d W 9 0 O 1 N l Y 3 R p b 2 4 x L 0 l O V E V S U i B v I F J F R 0 l P T k F M S S 9 B d X R v U m V t b 3 Z l Z E N v b H V t b n M x L n t D a X J j b 2 x v L D Z 9 J n F 1 b 3 Q 7 L C Z x d W 9 0 O 1 N l Y 3 R p b 2 4 x L 0 l O V E V S U i B v I F J F R 0 l P T k F M S S 9 B d X R v U m V t b 3 Z l Z E N v b H V t b n M x L n t a b 2 5 h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0 l O V E V S U i B v I F J F R 0 l P T k F M S S 9 B d X R v U m V t b 3 Z l Z E N v b H V t b n M x L n t U a X B v b G 9 n a W E s M H 0 m c X V v d D s s J n F 1 b 3 Q 7 U 2 V j d G l v b j E v S U 5 U R V J S I G 8 g U k V H S U 9 O Q U x J L 0 F 1 d G 9 S Z W 1 v d m V k Q 2 9 s d W 1 u c z E u e 0 1 v Z G l m a W N h L D F 9 J n F 1 b 3 Q 7 L C Z x d W 9 0 O 1 N l Y 3 R p b 2 4 x L 0 l O V E V S U i B v I F J F R 0 l P T k F M S S 9 B d X R v U m V t b 3 Z l Z E N v b H V t b n M x L n t N Z X N l L D J 9 J n F 1 b 3 Q 7 L C Z x d W 9 0 O 1 N l Y 3 R p b 2 4 x L 0 l O V E V S U i B v I F J F R 0 l P T k F M S S 9 B d X R v U m V t b 3 Z l Z E N v b H V t b n M x L n t D b 2 x v b m 5 h M S w z f S Z x d W 9 0 O y w m c X V v d D t T Z W N 0 a W 9 u M S 9 J T l R F U l I g b y B S R U d J T 0 5 B T E k v Q X V 0 b 1 J l b W 9 2 Z W R D b 2 x 1 b W 5 z M S 5 7 Q 2 9 s b 2 5 u Y T I s N H 0 m c X V v d D s s J n F 1 b 3 Q 7 U 2 V j d G l v b j E v S U 5 U R V J S I G 8 g U k V H S U 9 O Q U x J L 0 F 1 d G 9 S Z W 1 v d m V k Q 2 9 s d W 1 u c z E u e 0 5 v b W U g R 2 F y Y S w 1 f S Z x d W 9 0 O y w m c X V v d D t T Z W N 0 a W 9 u M S 9 J T l R F U l I g b y B S R U d J T 0 5 B T E k v Q X V 0 b 1 J l b W 9 2 Z W R D b 2 x 1 b W 5 z M S 5 7 Q 2 l y Y 2 9 s b y w 2 f S Z x d W 9 0 O y w m c X V v d D t T Z W N 0 a W 9 u M S 9 J T l R F U l I g b y B S R U d J T 0 5 B T E k v Q X V 0 b 1 J l b W 9 2 Z W R D b 2 x 1 b W 5 z M S 5 7 W m 9 u Y S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S U 5 U R V J S J T I w b y U y M F J F R 0 l P T k F M S S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U 5 U R V J S J T I w b y U y M F J F R 0 l P T k F M S S 9 N b 2 R p Z m l j Y X R v J T I w d G l w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O V E V S U i U y M G 8 l M j B S R U d J T 0 5 B T E k v R m l s d H J h d G U l M j B y a W d o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O V E V S U i U y M G 8 l M j B S R U d J T 0 5 B T E k v U m l v c m R p b m F 0 Z S U y M G N v b G 9 u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T l R F U l I l M j B v J T I w U k V H S U 9 O Q U x J L 1 J p b W 9 z c 2 U l M j B j b 2 x v b m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s Z W 5 k Y X J p b y U y M E R p b G V 0 d G F u d G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p p b 2 5 l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0 N h b G V u Z G F y a W 9 f R G l s Z X R 0 Y W 5 0 a S I g L z 4 8 R W 5 0 c n k g V H l w Z T 0 i R m l s b G V k Q 2 9 t c G x l d G V S Z X N 1 b H R U b 1 d v c m t z a G V l d C I g V m F s d W U 9 I m w x I i A v P j x F b n R y e S B U e X B l P S J R d W V y e U l E I i B W Y W x 1 Z T 0 i c z c 4 N j A z Y 2 V k L W E 3 M T U t N D A w Y S 0 5 Z m I 1 L W Z l Z j M 2 N T J h Z T d h M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U x I i A v P j x F b n R y e S B U e X B l P S J B Z G R l Z F R v R G F 0 Y U 1 v Z G V s I i B W Y W x 1 Z T 0 i b D A i I C 8 + P E V u d H J 5 I F R 5 c G U 9 I k Z p b G x M Y X N 0 V X B k Y X R l Z C I g V m F s d W U 9 I m Q y M D I x L T E x L T I 0 V D E 1 O j E y O j Q 0 L j c y M j M x N T B a I i A v P j x F b n R y e S B U e X B l P S J G a W x s Q 2 9 s d W 1 u V H l w Z X M i I F Z h b H V l P S J z Q m d B R 0 J n Q U d C Z 0 0 9 I i A v P j x F b n R y e S B U e X B l P S J G a W x s Q 2 9 s d W 1 u T m F t Z X M i I F Z h b H V l P S J z W y Z x d W 9 0 O 1 R p c G 9 s b 2 d p Y S Z x d W 9 0 O y w m c X V v d D t N b 2 R p Z m l j Y S Z x d W 9 0 O y w m c X V v d D t N Z X N l J n F 1 b 3 Q 7 L C Z x d W 9 0 O 0 d p b 3 J u a S Z x d W 9 0 O y w m c X V v d D t H a W 9 y b m 8 m c X V v d D s s J n F 1 b 3 Q 7 T m 9 t Z S B H Y X J h J n F 1 b 3 Q 7 L C Z x d W 9 0 O 0 N p c m N v b G 8 m c X V v d D s s J n F 1 b 3 Q 7 W m 9 u Y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h b G V u Z G F y a W 8 g R G l s Z X R 0 Y W 5 0 a S 9 B d X R v U m V t b 3 Z l Z E N v b H V t b n M x L n t U a X B v b G 9 n a W E s M H 0 m c X V v d D s s J n F 1 b 3 Q 7 U 2 V j d G l v b j E v Q 2 F s Z W 5 k Y X J p b y B E a W x l d H R h b n R p L 0 F 1 d G 9 S Z W 1 v d m V k Q 2 9 s d W 1 u c z E u e 0 1 v Z G l m a W N h L D F 9 J n F 1 b 3 Q 7 L C Z x d W 9 0 O 1 N l Y 3 R p b 2 4 x L 0 N h b G V u Z G F y a W 8 g R G l s Z X R 0 Y W 5 0 a S 9 B d X R v U m V t b 3 Z l Z E N v b H V t b n M x L n t N Z X N l L D J 9 J n F 1 b 3 Q 7 L C Z x d W 9 0 O 1 N l Y 3 R p b 2 4 x L 0 N h b G V u Z G F y a W 8 g R G l s Z X R 0 Y W 5 0 a S 9 B d X R v U m V t b 3 Z l Z E N v b H V t b n M x L n t H a W 9 y b m k s M 3 0 m c X V v d D s s J n F 1 b 3 Q 7 U 2 V j d G l v b j E v Q 2 F s Z W 5 k Y X J p b y B E a W x l d H R h b n R p L 0 F 1 d G 9 S Z W 1 v d m V k Q 2 9 s d W 1 u c z E u e 0 d p b 3 J u b y w 0 f S Z x d W 9 0 O y w m c X V v d D t T Z W N 0 a W 9 u M S 9 D Y W x l b m R h c m l v I E R p b G V 0 d G F u d G k v Q X V 0 b 1 J l b W 9 2 Z W R D b 2 x 1 b W 5 z M S 5 7 T m 9 t Z S B H Y X J h L D V 9 J n F 1 b 3 Q 7 L C Z x d W 9 0 O 1 N l Y 3 R p b 2 4 x L 0 N h b G V u Z G F y a W 8 g R G l s Z X R 0 Y W 5 0 a S 9 B d X R v U m V t b 3 Z l Z E N v b H V t b n M x L n t D a X J j b 2 x v L D Z 9 J n F 1 b 3 Q 7 L C Z x d W 9 0 O 1 N l Y 3 R p b 2 4 x L 0 N h b G V u Z G F y a W 8 g R G l s Z X R 0 Y W 5 0 a S 9 B d X R v U m V t b 3 Z l Z E N v b H V t b n M x L n t a b 2 5 h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0 N h b G V u Z G F y a W 8 g R G l s Z X R 0 Y W 5 0 a S 9 B d X R v U m V t b 3 Z l Z E N v b H V t b n M x L n t U a X B v b G 9 n a W E s M H 0 m c X V v d D s s J n F 1 b 3 Q 7 U 2 V j d G l v b j E v Q 2 F s Z W 5 k Y X J p b y B E a W x l d H R h b n R p L 0 F 1 d G 9 S Z W 1 v d m V k Q 2 9 s d W 1 u c z E u e 0 1 v Z G l m a W N h L D F 9 J n F 1 b 3 Q 7 L C Z x d W 9 0 O 1 N l Y 3 R p b 2 4 x L 0 N h b G V u Z G F y a W 8 g R G l s Z X R 0 Y W 5 0 a S 9 B d X R v U m V t b 3 Z l Z E N v b H V t b n M x L n t N Z X N l L D J 9 J n F 1 b 3 Q 7 L C Z x d W 9 0 O 1 N l Y 3 R p b 2 4 x L 0 N h b G V u Z G F y a W 8 g R G l s Z X R 0 Y W 5 0 a S 9 B d X R v U m V t b 3 Z l Z E N v b H V t b n M x L n t H a W 9 y b m k s M 3 0 m c X V v d D s s J n F 1 b 3 Q 7 U 2 V j d G l v b j E v Q 2 F s Z W 5 k Y X J p b y B E a W x l d H R h b n R p L 0 F 1 d G 9 S Z W 1 v d m V k Q 2 9 s d W 1 u c z E u e 0 d p b 3 J u b y w 0 f S Z x d W 9 0 O y w m c X V v d D t T Z W N 0 a W 9 u M S 9 D Y W x l b m R h c m l v I E R p b G V 0 d G F u d G k v Q X V 0 b 1 J l b W 9 2 Z W R D b 2 x 1 b W 5 z M S 5 7 T m 9 t Z S B H Y X J h L D V 9 J n F 1 b 3 Q 7 L C Z x d W 9 0 O 1 N l Y 3 R p b 2 4 x L 0 N h b G V u Z G F y a W 8 g R G l s Z X R 0 Y W 5 0 a S 9 B d X R v U m V t b 3 Z l Z E N v b H V t b n M x L n t D a X J j b 2 x v L D Z 9 J n F 1 b 3 Q 7 L C Z x d W 9 0 O 1 N l Y 3 R p b 2 4 x L 0 N h b G V u Z G F y a W 8 g R G l s Z X R 0 Y W 5 0 a S 9 B d X R v U m V t b 3 Z l Z E N v b H V t b n M x L n t a b 2 5 h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Y W x l b m R h c m l v J T I w R G l s Z X R 0 Y W 5 0 a S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s Z W 5 k Y X J p b y U y M E R p b G V 0 d G F u d G k v U m l u b 2 1 p b m F 0 Z S U y M G N v b G 9 u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W x l b m R h c m l v J T I w Q X R 0 a X Z p d C V D M y V B M C U y M E d p b 3 Z h b m l s Z S 9 S a W 1 v c 3 N l J T I w Y 2 9 s b 2 5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h c m U l M j A 1 N C U y R j U 0 L 1 J p b 3 J k a W 5 h d G U l M j B j b 2 x v b m 5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h e m l v b m F s a S 9 S a W 9 y Z G l u Y X R l J T I w Y 2 9 s b 2 5 u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i U y R j U 0 L 1 J p b 3 J k a W 5 h d G U l M j B j b 2 x v b m 5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R i 9 S a W 9 y Z G l u Y X R l J T I w Y 2 9 s b 2 5 u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T l R F U l I l M j B v J T I w U k V H S U 9 O Q U x J L 1 J p b 3 J k a W 5 h d G U l M j B j b 2 x v b m 5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d G V y b m F 6 a W 9 u Y W x p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6 a W 9 u Z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T G F z d F V w Z G F 0 Z W Q i I F Z h b H V l P S J k M j A y M S 0 w O S 0 w N l Q x N j o z M T o 0 O C 4 z O D Y w O D g 3 W i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W 5 0 Z X J u Y X p p b 2 5 h b G k v T W 9 k a W Z p Y 2 F 0 b y B 0 a X B v L n t U a X B v b G 9 n a W E s M 3 0 m c X V v d D s s J n F 1 b 3 Q 7 U 2 V j d G l v b j E v S W 5 0 Z X J u Y X p p b 2 5 h b G k v T W 9 k a W Z p Y 2 F 0 b y B 0 a X B v L n t N b 2 R p Z m l j Y S w y f S Z x d W 9 0 O y w m c X V v d D t T Z W N 0 a W 9 u M S 9 J b n R l c m 5 h e m l v b m F s a S 9 N b 2 R p Z m l j Y X R v I H R p c G 8 u e 0 1 l c 2 U s M X 0 m c X V v d D s s J n F 1 b 3 Q 7 U 2 V j d G l v b j E v S W 5 0 Z X J u Y X p p b 2 5 h b G k v T W 9 k a W Z p Y 2 F 0 b y B 0 a X B v L n t D b 2 x v b m 5 h M S w w f S Z x d W 9 0 O y w m c X V v d D t T Z W N 0 a W 9 u M S 9 J b n R l c m 5 h e m l v b m F s a S 9 P c m l n a W 5 l L n t D b 2 x v b m 5 h M i w 5 f S Z x d W 9 0 O y w m c X V v d D t T Z W N 0 a W 9 u M S 9 J b n R l c m 5 h e m l v b m F s a S 9 N b 2 R p Z m l j Y X R v I H R p c G 8 u e 0 5 v b W U g R 2 F y Y S w 2 f S Z x d W 9 0 O y w m c X V v d D t T Z W N 0 a W 9 u M S 9 J b n R l c m 5 h e m l v b m F s a S 9 N b 2 R p Z m l j Y X R v I H R p c G 8 u e 0 N p c m N v b G 8 s N 3 0 m c X V v d D s s J n F 1 b 3 Q 7 U 2 V j d G l v b j E v S W 5 0 Z X J u Y X p p b 2 5 h b G k v T W 9 k a W Z p Y 2 F 0 b y B 0 a X B v L n t a b 2 5 h L D h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0 l u d G V y b m F 6 a W 9 u Y W x p L 0 1 v Z G l m a W N h d G 8 g d G l w b y 5 7 V G l w b 2 x v Z 2 l h L D N 9 J n F 1 b 3 Q 7 L C Z x d W 9 0 O 1 N l Y 3 R p b 2 4 x L 0 l u d G V y b m F 6 a W 9 u Y W x p L 0 1 v Z G l m a W N h d G 8 g d G l w b y 5 7 T W 9 k a W Z p Y 2 E s M n 0 m c X V v d D s s J n F 1 b 3 Q 7 U 2 V j d G l v b j E v S W 5 0 Z X J u Y X p p b 2 5 h b G k v T W 9 k a W Z p Y 2 F 0 b y B 0 a X B v L n t N Z X N l L D F 9 J n F 1 b 3 Q 7 L C Z x d W 9 0 O 1 N l Y 3 R p b 2 4 x L 0 l u d G V y b m F 6 a W 9 u Y W x p L 0 1 v Z G l m a W N h d G 8 g d G l w b y 5 7 Q 2 9 s b 2 5 u Y T E s M H 0 m c X V v d D s s J n F 1 b 3 Q 7 U 2 V j d G l v b j E v S W 5 0 Z X J u Y X p p b 2 5 h b G k v T 3 J p Z 2 l u Z S 5 7 Q 2 9 s b 2 5 u Y T I s O X 0 m c X V v d D s s J n F 1 b 3 Q 7 U 2 V j d G l v b j E v S W 5 0 Z X J u Y X p p b 2 5 h b G k v T W 9 k a W Z p Y 2 F 0 b y B 0 a X B v L n t O b 2 1 l I E d h c m E s N n 0 m c X V v d D s s J n F 1 b 3 Q 7 U 2 V j d G l v b j E v S W 5 0 Z X J u Y X p p b 2 5 h b G k v T W 9 k a W Z p Y 2 F 0 b y B 0 a X B v L n t D a X J j b 2 x v L D d 9 J n F 1 b 3 Q 7 L C Z x d W 9 0 O 1 N l Y 3 R p b 2 4 x L 0 l u d G V y b m F 6 a W 9 u Y W x p L 0 1 v Z G l m a W N h d G 8 g d G l w b y 5 7 W m 9 u Y S w 4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J b n R l c m 5 h e m l v b m F s a S U y M C g y K S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0 Z X J u Y X p p b 2 5 h b G k l M j A o M i k v T W 9 k a W Z p Y 2 F 0 b y U y M H R p c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n R l c m 5 h e m l v b m F s a S U y M C g y K S 9 G a W x 0 c m F 0 Z S U y M H J p Z 2 h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0 Z X J u Y X p p b 2 5 h b G k l M j A o M i k v U m l t b 3 N z Z S U y M G N v b G 9 u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n R l c m 5 h e m l v b m F s a S U y M C g y K S 9 S a W 9 y Z G l u Y X R l J T I w Y 2 9 s b 2 5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d G V y b m F 6 a W 9 u Y W x p J T I w K D I p L 1 J p b W 9 z c 2 U l M j B j b 2 x v b m 5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b G V u Z G F y a W 8 l M j B E a W x l d H R h b n R p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d m l n Y X R p b 2 5 T d G V w T m F t Z S I g V m F s d W U 9 I n N O Y X Z p Z 2 F 6 a W 9 u Z S I g L z 4 8 R W 5 0 c n k g V H l w Z T 0 i R m l s b G V k Q 2 9 t c G x l d G V S Z X N 1 b H R U b 1 d v c m t z a G V l d C I g V m F s d W U 9 I m w x I i A v P j x F b n R y e S B U e X B l P S J G a W x s T G F z d F V w Z G F 0 Z W Q i I F Z h b H V l P S J k M j A y M S 0 w N C 0 w O F Q x N T o 1 M z o z O S 4 2 N j A z O T g 5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s d W 1 u V H l w Z X M i I F Z h b H V l P S J z Q m d B R 0 J n Q U d C Z 0 0 9 I i A v P j x F b n R y e S B U e X B l P S J G a W x s Q 2 9 s d W 1 u T m F t Z X M i I F Z h b H V l P S J z W y Z x d W 9 0 O 1 R p c G 9 s b 2 d p Y S Z x d W 9 0 O y w m c X V v d D t N b 2 R p Z m l j Y S Z x d W 9 0 O y w m c X V v d D t N Z X N l J n F 1 b 3 Q 7 L C Z x d W 9 0 O 0 d p b 3 J u a S Z x d W 9 0 O y w m c X V v d D t H a W 9 y b m 8 m c X V v d D s s J n F 1 b 3 Q 7 T m 9 t Z S B H Y X J h J n F 1 b 3 Q 7 L C Z x d W 9 0 O 0 N p c m N v b G 8 m c X V v d D s s J n F 1 b 3 Q 7 W m 9 u Y S Z x d W 9 0 O 1 0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R m l s b E N v d W 5 0 I i B W Y W x 1 Z T 0 i b D E 0 N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F s Z W 5 k Y X J p b y B E a W x l d H R h b n R p L 0 9 y a W d p b m U u e 1 R p c G 9 s b 2 d p Y S w w f S Z x d W 9 0 O y w m c X V v d D t T Z W N 0 a W 9 u M S 9 D Y W x l b m R h c m l v I E R p b G V 0 d G F u d G k v T 3 J p Z 2 l u Z S 5 7 T W 9 k a W Z p Y 2 E s M X 0 m c X V v d D s s J n F 1 b 3 Q 7 U 2 V j d G l v b j E v Q 2 F s Z W 5 k Y X J p b y B E a W x l d H R h b n R p L 0 9 y a W d p b m U u e 0 1 l c 2 U s M n 0 m c X V v d D s s J n F 1 b 3 Q 7 U 2 V j d G l v b j E v Q 2 F s Z W 5 k Y X J p b y B E a W x l d H R h b n R p L 0 9 y a W d p b m U u e 0 N v b G 9 u b m E x L D N 9 J n F 1 b 3 Q 7 L C Z x d W 9 0 O 1 N l Y 3 R p b 2 4 x L 0 N h b G V u Z G F y a W 8 g R G l s Z X R 0 Y W 5 0 a S 9 P c m l n a W 5 l L n t D b 2 x v b m 5 h M i w 0 f S Z x d W 9 0 O y w m c X V v d D t T Z W N 0 a W 9 u M S 9 D Y W x l b m R h c m l v I E R p b G V 0 d G F u d G k v T 3 J p Z 2 l u Z S 5 7 T m 9 t Z S B H Y X J h L D V 9 J n F 1 b 3 Q 7 L C Z x d W 9 0 O 1 N l Y 3 R p b 2 4 x L 0 N h b G V u Z G F y a W 8 g R G l s Z X R 0 Y W 5 0 a S 9 P c m l n a W 5 l L n t D a X J j b 2 x v L D Z 9 J n F 1 b 3 Q 7 L C Z x d W 9 0 O 1 N l Y 3 R p b 2 4 x L 0 N h b G V u Z G F y a W 8 g R G l s Z X R 0 Y W 5 0 a S 9 P c m l n a W 5 l L n t a b 2 5 h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0 N h b G V u Z G F y a W 8 g R G l s Z X R 0 Y W 5 0 a S 9 P c m l n a W 5 l L n t U a X B v b G 9 n a W E s M H 0 m c X V v d D s s J n F 1 b 3 Q 7 U 2 V j d G l v b j E v Q 2 F s Z W 5 k Y X J p b y B E a W x l d H R h b n R p L 0 9 y a W d p b m U u e 0 1 v Z G l m a W N h L D F 9 J n F 1 b 3 Q 7 L C Z x d W 9 0 O 1 N l Y 3 R p b 2 4 x L 0 N h b G V u Z G F y a W 8 g R G l s Z X R 0 Y W 5 0 a S 9 P c m l n a W 5 l L n t N Z X N l L D J 9 J n F 1 b 3 Q 7 L C Z x d W 9 0 O 1 N l Y 3 R p b 2 4 x L 0 N h b G V u Z G F y a W 8 g R G l s Z X R 0 Y W 5 0 a S 9 P c m l n a W 5 l L n t D b 2 x v b m 5 h M S w z f S Z x d W 9 0 O y w m c X V v d D t T Z W N 0 a W 9 u M S 9 D Y W x l b m R h c m l v I E R p b G V 0 d G F u d G k v T 3 J p Z 2 l u Z S 5 7 Q 2 9 s b 2 5 u Y T I s N H 0 m c X V v d D s s J n F 1 b 3 Q 7 U 2 V j d G l v b j E v Q 2 F s Z W 5 k Y X J p b y B E a W x l d H R h b n R p L 0 9 y a W d p b m U u e 0 5 v b W U g R 2 F y Y S w 1 f S Z x d W 9 0 O y w m c X V v d D t T Z W N 0 a W 9 u M S 9 D Y W x l b m R h c m l v I E R p b G V 0 d G F u d G k v T 3 J p Z 2 l u Z S 5 7 Q 2 l y Y 2 9 s b y w 2 f S Z x d W 9 0 O y w m c X V v d D t T Z W N 0 a W 9 u M S 9 D Y W x l b m R h c m l v I E R p b G V 0 d G F u d G k v T 3 J p Z 2 l u Z S 5 7 W m 9 u Y S w 3 f S Z x d W 9 0 O 1 0 s J n F 1 b 3 Q 7 U m V s Y X R p b 2 5 z a G l w S W 5 m b y Z x d W 9 0 O z p b X X 0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N h b G V u Z G F y a W 8 l M j B E a W x l d H R h b n R p J T I w K D I p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W x l b m R h c m l v J T I w R G l s Z X R 0 Y W 5 0 a S U y M C g y K S 9 S a W 5 v b W l u Y X R l J T I w Y 2 9 s b 2 5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b G V u Z G F y a W 9 f Q X R 0 a X Z p d C V D M y V B M F 9 H a W 9 2 Y W 5 p b G U l M j A o N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p p b 2 5 l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R m l s b E N v d W 5 0 I i B W Y W x 1 Z T 0 i b D I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A 4 V D E 1 O j U 3 O j Q 3 L j I w M T U 1 N z R a I i A v P j x F b n R y e S B U e X B l P S J G a W x s Q 2 9 s d W 1 u V H l w Z X M i I F Z h b H V l P S J z Q m d Z R 0 J n W U d B d z 0 9 I i A v P j x F b n R y e S B U e X B l P S J G a W x s Q 2 9 s d W 1 u T m F t Z X M i I F Z h b H V l P S J z W y Z x d W 9 0 O 0 1 v Z G l m a W N h J n F 1 b 3 Q 7 L C Z x d W 9 0 O 0 1 l c 2 U m c X V v d D s s J n F 1 b 3 Q 7 Q 2 9 s b 2 5 u Y T E m c X V v d D s s J n F 1 b 3 Q 7 Q 2 9 s b 2 5 u Y T I m c X V v d D s s J n F 1 b 3 Q 7 T m 9 t Z S B H Y X J h J n F 1 b 3 Q 7 L C Z x d W 9 0 O 0 N p c m N v b G 8 m c X V v d D s s J n F 1 b 3 Q 7 W m 9 u Y S Z x d W 9 0 O 1 0 i I C 8 + P E V u d H J 5 I F R 5 c G U 9 I l F 1 Z X J 5 S U Q i I F Z h b H V l P S J z N D N k N m R k Z W Y t Y W I z M i 0 0 M 2 N l L W I x M 2 M t O T Q y Z T Y z Y j U 5 N D B i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Y W x l b m R h c m l v X 0 F 0 d G l 2 a X T D o F 9 H a W 9 2 Y W 5 p b G U g K D Y p L 0 1 v Z G l m a W N h d G 8 g d G l w b y 5 7 T W 9 k a W Z p Y 2 E s M n 0 m c X V v d D s s J n F 1 b 3 Q 7 U 2 V j d G l v b j E v Q 2 F s Z W 5 k Y X J p b 1 9 B d H R p d m l 0 w 6 B f R 2 l v d m F u a W x l I C g 2 K S 9 N b 2 R p Z m l j Y X R v I H R p c G 8 u e 0 1 l c 2 U s M X 0 m c X V v d D s s J n F 1 b 3 Q 7 U 2 V j d G l v b j E v Q 2 F s Z W 5 k Y X J p b 1 9 B d H R p d m l 0 w 6 B f R 2 l v d m F u a W x l I C g 2 K S 9 N b 2 R p Z m l j Y X R v I H R p c G 8 u e 0 N v b G 9 u b m E x L D B 9 J n F 1 b 3 Q 7 L C Z x d W 9 0 O 1 N l Y 3 R p b 2 4 x L 0 N h b G V u Z G F y a W 9 f Q X R 0 a X Z p d M O g X 0 d p b 3 Z h b m l s Z S A o N i k v T W 9 k a W Z p Y 2 F 0 b y B 0 a X B v L n t D b 2 x v b m 5 h M i w 5 f S Z x d W 9 0 O y w m c X V v d D t T Z W N 0 a W 9 u M S 9 D Y W x l b m R h c m l v X 0 F 0 d G l 2 a X T D o F 9 H a W 9 2 Y W 5 p b G U g K D Y p L 0 1 v Z G l m a W N h d G 8 g d G l w b y 5 7 T m 9 t Z S B H Y X J h L D Z 9 J n F 1 b 3 Q 7 L C Z x d W 9 0 O 1 N l Y 3 R p b 2 4 x L 0 N h b G V u Z G F y a W 9 f Q X R 0 a X Z p d M O g X 0 d p b 3 Z h b m l s Z S A o N i k v T W 9 k a W Z p Y 2 F 0 b y B 0 a X B v L n t D a X J j b 2 x v L D d 9 J n F 1 b 3 Q 7 L C Z x d W 9 0 O 1 N l Y 3 R p b 2 4 x L 0 N h b G V u Z G F y a W 9 f Q X R 0 a X Z p d M O g X 0 d p b 3 Z h b m l s Z S A o N i k v T W 9 k a W Z p Y 2 F 0 b y B 0 a X B v L n t a b 2 5 h L D h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0 N h b G V u Z G F y a W 9 f Q X R 0 a X Z p d M O g X 0 d p b 3 Z h b m l s Z S A o N i k v T W 9 k a W Z p Y 2 F 0 b y B 0 a X B v L n t N b 2 R p Z m l j Y S w y f S Z x d W 9 0 O y w m c X V v d D t T Z W N 0 a W 9 u M S 9 D Y W x l b m R h c m l v X 0 F 0 d G l 2 a X T D o F 9 H a W 9 2 Y W 5 p b G U g K D Y p L 0 1 v Z G l m a W N h d G 8 g d G l w b y 5 7 T W V z Z S w x f S Z x d W 9 0 O y w m c X V v d D t T Z W N 0 a W 9 u M S 9 D Y W x l b m R h c m l v X 0 F 0 d G l 2 a X T D o F 9 H a W 9 2 Y W 5 p b G U g K D Y p L 0 1 v Z G l m a W N h d G 8 g d G l w b y 5 7 Q 2 9 s b 2 5 u Y T E s M H 0 m c X V v d D s s J n F 1 b 3 Q 7 U 2 V j d G l v b j E v Q 2 F s Z W 5 k Y X J p b 1 9 B d H R p d m l 0 w 6 B f R 2 l v d m F u a W x l I C g 2 K S 9 N b 2 R p Z m l j Y X R v I H R p c G 8 u e 0 N v b G 9 u b m E y L D l 9 J n F 1 b 3 Q 7 L C Z x d W 9 0 O 1 N l Y 3 R p b 2 4 x L 0 N h b G V u Z G F y a W 9 f Q X R 0 a X Z p d M O g X 0 d p b 3 Z h b m l s Z S A o N i k v T W 9 k a W Z p Y 2 F 0 b y B 0 a X B v L n t O b 2 1 l I E d h c m E s N n 0 m c X V v d D s s J n F 1 b 3 Q 7 U 2 V j d G l v b j E v Q 2 F s Z W 5 k Y X J p b 1 9 B d H R p d m l 0 w 6 B f R 2 l v d m F u a W x l I C g 2 K S 9 N b 2 R p Z m l j Y X R v I H R p c G 8 u e 0 N p c m N v b G 8 s N 3 0 m c X V v d D s s J n F 1 b 3 Q 7 U 2 V j d G l v b j E v Q 2 F s Z W 5 k Y X J p b 1 9 B d H R p d m l 0 w 6 B f R 2 l v d m F u a W x l I C g 2 K S 9 N b 2 R p Z m l j Y X R v I H R p c G 8 u e 1 p v b m E s O H 0 m c X V v d D t d L C Z x d W 9 0 O 1 J l b G F 0 a W 9 u c 2 h p c E l u Z m 8 m c X V v d D s 6 W 1 1 9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D Y W x l b m R h c m l v X 0 F 0 d G l 2 a X Q l Q z M l Q T B f R 2 l v d m F u a W x l J T I w K D Y p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W x l b m R h c m l v X 0 F 0 d G l 2 a X Q l Q z M l Q T B f R 2 l v d m F u a W x l J T I w K D Y p L 0 1 v Z G l m a W N h d G 8 l M j B 0 a X B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s Z W 5 k Y X J p b 1 9 B d H R p d m l 0 J U M z J U E w X 0 d p b 3 Z h b m l s Z S U y M C g 2 K S 9 G a W x 0 c m F 0 Z S U y M H J p Z 2 h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s Z W 5 k Y X J p b 1 9 B d H R p d m l 0 J U M z J U E w X 0 d p b 3 Z h b m l s Z S U y M C g 2 K S 9 S a W 9 y Z G l u Y X R l J T I w Y 2 9 s b 2 5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b G V u Z G F y a W 9 f Q X R 0 a X Z p d C V D M y V B M F 9 H a W 9 2 Y W 5 p b G U l M j A o N i k v U m l t b 3 N z Z S U y M G N v b G 9 u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W x l b m R h c m l v X 0 F 0 d G l 2 a X Q l Q z M l Q T B f R 2 l v d m F u a W x l J T I w K D c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6 a W 9 u Z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D b 3 V u d C I g V m F s d W U 9 I m w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A 4 V D E 1 O j U 3 O j Q 3 L j I z O T U 1 O T Z a I i A v P j x F b n R y e S B U e X B l P S J G a W x s Q 2 9 s d W 1 u V H l w Z X M i I F Z h b H V l P S J z Q m d Z R 0 J n W U d B d z 0 9 I i A v P j x F b n R y e S B U e X B l P S J G a W x s Q 2 9 s d W 1 u T m F t Z X M i I F Z h b H V l P S J z W y Z x d W 9 0 O 0 1 v Z G l m a W N h J n F 1 b 3 Q 7 L C Z x d W 9 0 O 0 1 l c 2 U m c X V v d D s s J n F 1 b 3 Q 7 Q 2 9 s b 2 5 u Y T E m c X V v d D s s J n F 1 b 3 Q 7 Q 2 9 s b 2 5 u Y T I m c X V v d D s s J n F 1 b 3 Q 7 T m 9 t Z S B H Y X J h J n F 1 b 3 Q 7 L C Z x d W 9 0 O 0 N p c m N v b G 8 m c X V v d D s s J n F 1 b 3 Q 7 W m 9 u Y S Z x d W 9 0 O 1 0 i I C 8 + P E V u d H J 5 I F R 5 c G U 9 I l F 1 Z X J 5 S U Q i I F Z h b H V l P S J z N G Q 0 Y T k w O T k t N T c 1 M S 0 0 Y j E w L W J m O T Y t N D Q 4 Z G M 2 Y z I z Z T Z m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Y W x l b m R h c m l v X 0 F 0 d G l 2 a X T D o F 9 H a W 9 2 Y W 5 p b G U g K D c p L 0 1 v Z G l m a W N h d G 8 g d G l w b y 5 7 T W 9 k a W Z p Y 2 E s M n 0 m c X V v d D s s J n F 1 b 3 Q 7 U 2 V j d G l v b j E v Q 2 F s Z W 5 k Y X J p b 1 9 B d H R p d m l 0 w 6 B f R 2 l v d m F u a W x l I C g 3 K S 9 N b 2 R p Z m l j Y X R v I H R p c G 8 u e 0 1 l c 2 U s M X 0 m c X V v d D s s J n F 1 b 3 Q 7 U 2 V j d G l v b j E v Q 2 F s Z W 5 k Y X J p b 1 9 B d H R p d m l 0 w 6 B f R 2 l v d m F u a W x l I C g 3 K S 9 N b 2 R p Z m l j Y X R v I H R p c G 8 u e 0 N v b G 9 u b m E x L D B 9 J n F 1 b 3 Q 7 L C Z x d W 9 0 O 1 N l Y 3 R p b 2 4 x L 0 N h b G V u Z G F y a W 9 f Q X R 0 a X Z p d M O g X 0 d p b 3 Z h b m l s Z S A o N y k v T W 9 k a W Z p Y 2 F 0 b y B 0 a X B v L n t D b 2 x v b m 5 h M i w 5 f S Z x d W 9 0 O y w m c X V v d D t T Z W N 0 a W 9 u M S 9 D Y W x l b m R h c m l v X 0 F 0 d G l 2 a X T D o F 9 H a W 9 2 Y W 5 p b G U g K D c p L 0 1 v Z G l m a W N h d G 8 g d G l w b y 5 7 T m 9 t Z S B H Y X J h L D Z 9 J n F 1 b 3 Q 7 L C Z x d W 9 0 O 1 N l Y 3 R p b 2 4 x L 0 N h b G V u Z G F y a W 9 f Q X R 0 a X Z p d M O g X 0 d p b 3 Z h b m l s Z S A o N y k v T W 9 k a W Z p Y 2 F 0 b y B 0 a X B v L n t D a X J j b 2 x v L D d 9 J n F 1 b 3 Q 7 L C Z x d W 9 0 O 1 N l Y 3 R p b 2 4 x L 0 N h b G V u Z G F y a W 9 f Q X R 0 a X Z p d M O g X 0 d p b 3 Z h b m l s Z S A o N y k v T W 9 k a W Z p Y 2 F 0 b y B 0 a X B v L n t a b 2 5 h L D h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0 N h b G V u Z G F y a W 9 f Q X R 0 a X Z p d M O g X 0 d p b 3 Z h b m l s Z S A o N y k v T W 9 k a W Z p Y 2 F 0 b y B 0 a X B v L n t N b 2 R p Z m l j Y S w y f S Z x d W 9 0 O y w m c X V v d D t T Z W N 0 a W 9 u M S 9 D Y W x l b m R h c m l v X 0 F 0 d G l 2 a X T D o F 9 H a W 9 2 Y W 5 p b G U g K D c p L 0 1 v Z G l m a W N h d G 8 g d G l w b y 5 7 T W V z Z S w x f S Z x d W 9 0 O y w m c X V v d D t T Z W N 0 a W 9 u M S 9 D Y W x l b m R h c m l v X 0 F 0 d G l 2 a X T D o F 9 H a W 9 2 Y W 5 p b G U g K D c p L 0 1 v Z G l m a W N h d G 8 g d G l w b y 5 7 Q 2 9 s b 2 5 u Y T E s M H 0 m c X V v d D s s J n F 1 b 3 Q 7 U 2 V j d G l v b j E v Q 2 F s Z W 5 k Y X J p b 1 9 B d H R p d m l 0 w 6 B f R 2 l v d m F u a W x l I C g 3 K S 9 N b 2 R p Z m l j Y X R v I H R p c G 8 u e 0 N v b G 9 u b m E y L D l 9 J n F 1 b 3 Q 7 L C Z x d W 9 0 O 1 N l Y 3 R p b 2 4 x L 0 N h b G V u Z G F y a W 9 f Q X R 0 a X Z p d M O g X 0 d p b 3 Z h b m l s Z S A o N y k v T W 9 k a W Z p Y 2 F 0 b y B 0 a X B v L n t O b 2 1 l I E d h c m E s N n 0 m c X V v d D s s J n F 1 b 3 Q 7 U 2 V j d G l v b j E v Q 2 F s Z W 5 k Y X J p b 1 9 B d H R p d m l 0 w 6 B f R 2 l v d m F u a W x l I C g 3 K S 9 N b 2 R p Z m l j Y X R v I H R p c G 8 u e 0 N p c m N v b G 8 s N 3 0 m c X V v d D s s J n F 1 b 3 Q 7 U 2 V j d G l v b j E v Q 2 F s Z W 5 k Y X J p b 1 9 B d H R p d m l 0 w 6 B f R 2 l v d m F u a W x l I C g 3 K S 9 N b 2 R p Z m l j Y X R v I H R p c G 8 u e 1 p v b m E s O H 0 m c X V v d D t d L C Z x d W 9 0 O 1 J l b G F 0 a W 9 u c 2 h p c E l u Z m 8 m c X V v d D s 6 W 1 1 9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D Y W x l b m R h c m l v X 0 F 0 d G l 2 a X Q l Q z M l Q T B f R 2 l v d m F u a W x l J T I w K D c p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W x l b m R h c m l v X 0 F 0 d G l 2 a X Q l Q z M l Q T B f R 2 l v d m F u a W x l J T I w K D c p L 0 1 v Z G l m a W N h d G 8 l M j B 0 a X B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s Z W 5 k Y X J p b 1 9 B d H R p d m l 0 J U M z J U E w X 0 d p b 3 Z h b m l s Z S U y M C g 3 K S 9 G a W x 0 c m F 0 Z S U y M H J p Z 2 h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s Z W 5 k Y X J p b 1 9 B d H R p d m l 0 J U M z J U E w X 0 d p b 3 Z h b m l s Z S U y M C g 3 K S 9 S a W 9 y Z G l u Y X R l J T I w Y 2 9 s b 2 5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b G V u Z G F y a W 9 f Q X R 0 a X Z p d C V D M y V B M F 9 H a W 9 2 Y W 5 p b G U l M j A o N y k v U m l t b 3 N z Z S U y M G N v b G 9 u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a W N l b W J y Z S 9 N b 2 R p Z m l j Y X R v J T I w d G l w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J Q 0 V N Q l J F M j A y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e m l v b m U i I C 8 + P E V u d H J 5 I F R 5 c G U 9 I k Z p b G x U Y X J n Z X Q i I F Z h b H V l P S J z R E l D R U 1 C U k U y M D I x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Q 2 9 s b 2 5 u Y T E m c X V v d D s s J n F 1 b 3 Q 7 T W V z Z S Z x d W 9 0 O y w m c X V v d D t N b 2 R p Z m l j Y S Z x d W 9 0 O y w m c X V v d D t U a X B v b G 9 n a W E m c X V v d D s s J n F 1 b 3 Q 7 R G F 0 Y S B p b m l 6 a W 8 m c X V v d D s s J n F 1 b 3 Q 7 R G F 0 Y S B m a W 5 l J n F 1 b 3 Q 7 L C Z x d W 9 0 O 0 5 v b W U g R 2 F y Y S Z x d W 9 0 O y w m c X V v d D t D a X J j b 2 x v J n F 1 b 3 Q 7 L C Z x d W 9 0 O 1 p v b m E m c X V v d D s s J n F 1 b 3 Q 7 Q 2 9 s b 2 5 u Y T I m c X V v d D t d I i A v P j x F b n R y e S B U e X B l P S J G a W x s Q 2 9 s d W 1 u V H l w Z X M i I F Z h b H V l P S J z Q U F B Q U F B Q U F B Q U F B Q U E 9 P S I g L z 4 8 R W 5 0 c n k g V H l w Z T 0 i R m l s b E x h c 3 R V c G R h d G V k I i B W Y W x 1 Z T 0 i Z D I w M j E t M T E t M j R U M T U 6 M T I 6 N D Q u N z Q 3 N j c w M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w I i A v P j x F b n R y e S B U e X B l P S J B Z G R l Z F R v R G F 0 Y U 1 v Z G V s I i B W Y W x 1 Z T 0 i b D A i I C 8 + P E V u d H J 5 I F R 5 c G U 9 I l F 1 Z X J 5 S U Q i I F Z h b H V l P S J z Y z M z M m I 2 N D c t M j l m O S 0 0 N T g 1 L T g 1 N z k t O G U w N j Y 0 Y j c 4 Z D E y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E l D R U 1 C U k U y M D I x L 0 F 1 d G 9 S Z W 1 v d m V k Q 2 9 s d W 1 u c z E u e 0 N v b G 9 u b m E x L D B 9 J n F 1 b 3 Q 7 L C Z x d W 9 0 O 1 N l Y 3 R p b 2 4 x L 0 R J Q 0 V N Q l J F M j A y M S 9 B d X R v U m V t b 3 Z l Z E N v b H V t b n M x L n t N Z X N l L D F 9 J n F 1 b 3 Q 7 L C Z x d W 9 0 O 1 N l Y 3 R p b 2 4 x L 0 R J Q 0 V N Q l J F M j A y M S 9 B d X R v U m V t b 3 Z l Z E N v b H V t b n M x L n t N b 2 R p Z m l j Y S w y f S Z x d W 9 0 O y w m c X V v d D t T Z W N 0 a W 9 u M S 9 E S U N F T U J S R T I w M j E v Q X V 0 b 1 J l b W 9 2 Z W R D b 2 x 1 b W 5 z M S 5 7 V G l w b 2 x v Z 2 l h L D N 9 J n F 1 b 3 Q 7 L C Z x d W 9 0 O 1 N l Y 3 R p b 2 4 x L 0 R J Q 0 V N Q l J F M j A y M S 9 B d X R v U m V t b 3 Z l Z E N v b H V t b n M x L n t E Y X R h I G l u a X p p b y w 0 f S Z x d W 9 0 O y w m c X V v d D t T Z W N 0 a W 9 u M S 9 E S U N F T U J S R T I w M j E v Q X V 0 b 1 J l b W 9 2 Z W R D b 2 x 1 b W 5 z M S 5 7 R G F 0 Y S B m a W 5 l L D V 9 J n F 1 b 3 Q 7 L C Z x d W 9 0 O 1 N l Y 3 R p b 2 4 x L 0 R J Q 0 V N Q l J F M j A y M S 9 B d X R v U m V t b 3 Z l Z E N v b H V t b n M x L n t O b 2 1 l I E d h c m E s N n 0 m c X V v d D s s J n F 1 b 3 Q 7 U 2 V j d G l v b j E v R E l D R U 1 C U k U y M D I x L 0 F 1 d G 9 S Z W 1 v d m V k Q 2 9 s d W 1 u c z E u e 0 N p c m N v b G 8 s N 3 0 m c X V v d D s s J n F 1 b 3 Q 7 U 2 V j d G l v b j E v R E l D R U 1 C U k U y M D I x L 0 F 1 d G 9 S Z W 1 v d m V k Q 2 9 s d W 1 u c z E u e 1 p v b m E s O H 0 m c X V v d D s s J n F 1 b 3 Q 7 U 2 V j d G l v b j E v R E l D R U 1 C U k U y M D I x L 0 F 1 d G 9 S Z W 1 v d m V k Q 2 9 s d W 1 u c z E u e 0 N v b G 9 u b m E y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E S U N F T U J S R T I w M j E v Q X V 0 b 1 J l b W 9 2 Z W R D b 2 x 1 b W 5 z M S 5 7 Q 2 9 s b 2 5 u Y T E s M H 0 m c X V v d D s s J n F 1 b 3 Q 7 U 2 V j d G l v b j E v R E l D R U 1 C U k U y M D I x L 0 F 1 d G 9 S Z W 1 v d m V k Q 2 9 s d W 1 u c z E u e 0 1 l c 2 U s M X 0 m c X V v d D s s J n F 1 b 3 Q 7 U 2 V j d G l v b j E v R E l D R U 1 C U k U y M D I x L 0 F 1 d G 9 S Z W 1 v d m V k Q 2 9 s d W 1 u c z E u e 0 1 v Z G l m a W N h L D J 9 J n F 1 b 3 Q 7 L C Z x d W 9 0 O 1 N l Y 3 R p b 2 4 x L 0 R J Q 0 V N Q l J F M j A y M S 9 B d X R v U m V t b 3 Z l Z E N v b H V t b n M x L n t U a X B v b G 9 n a W E s M 3 0 m c X V v d D s s J n F 1 b 3 Q 7 U 2 V j d G l v b j E v R E l D R U 1 C U k U y M D I x L 0 F 1 d G 9 S Z W 1 v d m V k Q 2 9 s d W 1 u c z E u e 0 R h d G E g a W 5 p e m l v L D R 9 J n F 1 b 3 Q 7 L C Z x d W 9 0 O 1 N l Y 3 R p b 2 4 x L 0 R J Q 0 V N Q l J F M j A y M S 9 B d X R v U m V t b 3 Z l Z E N v b H V t b n M x L n t E Y X R h I G Z p b m U s N X 0 m c X V v d D s s J n F 1 b 3 Q 7 U 2 V j d G l v b j E v R E l D R U 1 C U k U y M D I x L 0 F 1 d G 9 S Z W 1 v d m V k Q 2 9 s d W 1 u c z E u e 0 5 v b W U g R 2 F y Y S w 2 f S Z x d W 9 0 O y w m c X V v d D t T Z W N 0 a W 9 u M S 9 E S U N F T U J S R T I w M j E v Q X V 0 b 1 J l b W 9 2 Z W R D b 2 x 1 b W 5 z M S 5 7 Q 2 l y Y 2 9 s b y w 3 f S Z x d W 9 0 O y w m c X V v d D t T Z W N 0 a W 9 u M S 9 E S U N F T U J S R T I w M j E v Q X V 0 b 1 J l b W 9 2 Z W R D b 2 x 1 b W 5 z M S 5 7 W m 9 u Y S w 4 f S Z x d W 9 0 O y w m c X V v d D t T Z W N 0 a W 9 u M S 9 E S U N F T U J S R T I w M j E v Q X V 0 b 1 J l b W 9 2 Z W R D b 2 x 1 b W 5 z M S 5 7 Q 2 9 s b 2 5 u Y T I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J Q 0 V N Q l J F M j A y M S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l D R U 1 C U k U y M D I x L 0 1 v Z G l m a W N h d G 8 l M j B 0 a X B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l D R U 1 C U k U y M D I x L 1 J p b W 9 z c 2 U l M j B j b 2 x v b m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s Z W 5 k Y X J p b y U y M E F 0 d G l 2 a X Q l Q z M l Q T A l M j B H a W 9 2 Y W 5 p b G U v U X V l c n k l M j B h Y 2 N v Z G F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b G V u Z G F y a W 8 l M j B B d H R p d m l 0 J U M z J U E w J T I w R 2 l v d m F u a W x l L 0 Z p b H R y Y X R l J T I w c m l n a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r d 6 + R R R i M k 2 x 4 i M M t f u A 6 g A A A A A C A A A A A A A Q Z g A A A A E A A C A A A A A N z L Z v s j W H y x X t A s 6 + + w U 2 0 6 r L Q d f g b 4 R C H Z g L 1 f w H 1 A A A A A A O g A A A A A I A A C A A A A C 2 i h k q T U e r 7 S M 1 2 V M 1 r 8 e W J F n a Y O 3 C h S c 0 O J l J + X 6 + 6 l A A A A A g q W o l e t M R z t L e C u R Y + + D y X g A D 9 p T z T g c X q 5 N f x 6 z P s d 9 s V B h b g 1 u 8 u C g M T G N E J s P y 6 q C Y L L 6 u G I O 0 M A I a o o H 1 0 F e Z / 7 Z s u 0 L M Y D n V y K / R G 0 A A A A D F f w o p O p M l g T 1 y M n t g 0 N J G 4 n U V / k u E 8 / K H o m G T i w I w v Z w Q r X v t 7 c 7 D z 4 M g q 5 p F 1 L M 3 4 W d p 3 j s a I 8 n x w 1 6 Z 9 l 2 s < / D a t a M a s h u p > 
</file>

<file path=customXml/itemProps1.xml><?xml version="1.0" encoding="utf-8"?>
<ds:datastoreItem xmlns:ds="http://schemas.openxmlformats.org/officeDocument/2006/customXml" ds:itemID="{19257D7C-D31D-475A-AAFC-E5FA17FF8CD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25</vt:i4>
      </vt:variant>
      <vt:variant>
        <vt:lpstr>Intervalli denominati</vt:lpstr>
      </vt:variant>
      <vt:variant>
        <vt:i4>5</vt:i4>
      </vt:variant>
    </vt:vector>
  </HeadingPairs>
  <TitlesOfParts>
    <vt:vector size="30" baseType="lpstr">
      <vt:lpstr>Foglio6</vt:lpstr>
      <vt:lpstr>Foglio11</vt:lpstr>
      <vt:lpstr>Foglio7</vt:lpstr>
      <vt:lpstr>Foglio12</vt:lpstr>
      <vt:lpstr>Foglio13</vt:lpstr>
      <vt:lpstr>Foglio23</vt:lpstr>
      <vt:lpstr>Foglio24</vt:lpstr>
      <vt:lpstr>Calendario Att. Dilettantistica</vt:lpstr>
      <vt:lpstr>Foglio25</vt:lpstr>
      <vt:lpstr>Calendario Attività Giovanile</vt:lpstr>
      <vt:lpstr>Foglio8</vt:lpstr>
      <vt:lpstr>Foglio9</vt:lpstr>
      <vt:lpstr>Foglio10</vt:lpstr>
      <vt:lpstr>Foglio14</vt:lpstr>
      <vt:lpstr>Foglio15</vt:lpstr>
      <vt:lpstr>Foglio16</vt:lpstr>
      <vt:lpstr>Foglio17</vt:lpstr>
      <vt:lpstr>Foglio18</vt:lpstr>
      <vt:lpstr>Foglio19</vt:lpstr>
      <vt:lpstr>Foglio20</vt:lpstr>
      <vt:lpstr>Foglio21</vt:lpstr>
      <vt:lpstr>Foglio22</vt:lpstr>
      <vt:lpstr>DICEMBRE2021</vt:lpstr>
      <vt:lpstr>Inserimento o Modifica Gare</vt:lpstr>
      <vt:lpstr>Elenchi</vt:lpstr>
      <vt:lpstr>'Calendario Att. Dilettantistica'!Area_stampa</vt:lpstr>
      <vt:lpstr>'Calendario Attività Giovanile'!Area_stampa</vt:lpstr>
      <vt:lpstr>elenco</vt:lpstr>
      <vt:lpstr>tipologia</vt:lpstr>
      <vt:lpstr>zona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Smacchi</dc:creator>
  <cp:lastModifiedBy>Federica Maxia</cp:lastModifiedBy>
  <cp:lastPrinted>2021-11-18T10:37:00Z</cp:lastPrinted>
  <dcterms:created xsi:type="dcterms:W3CDTF">2014-01-07T14:54:30Z</dcterms:created>
  <dcterms:modified xsi:type="dcterms:W3CDTF">2021-11-24T15:15:17Z</dcterms:modified>
</cp:coreProperties>
</file>